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915" tabRatio="717" activeTab="0"/>
  </bookViews>
  <sheets>
    <sheet name="注意事項" sheetId="1" r:id="rId1"/>
    <sheet name="男子申込書" sheetId="2" r:id="rId2"/>
    <sheet name="男子四種" sheetId="3" r:id="rId3"/>
    <sheet name="女子申込書" sheetId="4" r:id="rId4"/>
    <sheet name="女子四種" sheetId="5" r:id="rId5"/>
    <sheet name="プロ等申込書" sheetId="6" r:id="rId6"/>
    <sheet name="集約" sheetId="7" r:id="rId7"/>
    <sheet name="男子" sheetId="8" r:id="rId8"/>
    <sheet name="女子" sheetId="9" r:id="rId9"/>
  </sheets>
  <externalReferences>
    <externalReference r:id="rId12"/>
  </externalReferences>
  <definedNames>
    <definedName name="_xlnm.Print_Area" localSheetId="5">'プロ等申込書'!$A$1:$K$38</definedName>
    <definedName name="_xlnm.Print_Area" localSheetId="4">'女子四種'!$A$1:$J$48</definedName>
    <definedName name="_xlnm.Print_Area" localSheetId="3">'女子申込書'!$B$1:$V$59</definedName>
    <definedName name="_xlnm.Print_Area" localSheetId="2">'男子四種'!$A$1:$J$48</definedName>
    <definedName name="_xlnm.Print_Area" localSheetId="1">'男子申込書'!$B$1:$V$59</definedName>
    <definedName name="_xlnm.Print_Area" localSheetId="0">'注意事項'!$A$1:$F$74</definedName>
  </definedNames>
  <calcPr fullCalcOnLoad="1"/>
</workbook>
</file>

<file path=xl/comments2.xml><?xml version="1.0" encoding="utf-8"?>
<comments xmlns="http://schemas.openxmlformats.org/spreadsheetml/2006/main">
  <authors>
    <author>Kitamura Hiromi</author>
    <author>旭川市教育委員会</author>
  </authors>
  <commentLis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8" authorId="0">
      <text>
        <r>
          <rPr>
            <sz val="8"/>
            <rFont val="ＭＳ Ｐゴシック"/>
            <family val="3"/>
          </rPr>
          <t>ここの欄は自動計算されます。
ただし，</t>
        </r>
        <r>
          <rPr>
            <b/>
            <sz val="8"/>
            <color indexed="10"/>
            <rFont val="ＭＳ Ｐゴシック"/>
            <family val="3"/>
          </rPr>
          <t>3000mの場合</t>
        </r>
        <r>
          <rPr>
            <sz val="8"/>
            <rFont val="ＭＳ Ｐゴシック"/>
            <family val="3"/>
          </rPr>
          <t xml:space="preserve">は，9分台の記録は，「09.10.11」のように入力してください。
</t>
        </r>
        <r>
          <rPr>
            <b/>
            <sz val="8"/>
            <color indexed="10"/>
            <rFont val="ＭＳ Ｐゴシック"/>
            <family val="3"/>
          </rPr>
          <t>砲丸投</t>
        </r>
        <r>
          <rPr>
            <sz val="8"/>
            <rFont val="ＭＳ Ｐゴシック"/>
            <family val="3"/>
          </rPr>
          <t>の場合は，9m台など１ケタの記録は，「09.55」のように「0」を入力してください。</t>
        </r>
      </text>
    </commen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K4" authorId="0">
      <text>
        <r>
          <rPr>
            <sz val="9"/>
            <rFont val="ＭＳ Ｐゴシック"/>
            <family val="3"/>
          </rPr>
          <t>学校名
右　注意事項を確認して
ください。</t>
        </r>
      </text>
    </comment>
    <comment ref="D3" authorId="0">
      <text>
        <r>
          <rPr>
            <sz val="9"/>
            <rFont val="ＭＳ Ｐゴシック"/>
            <family val="3"/>
          </rPr>
          <t>「士別市」「上富良野町」など市町村をつけて入力してください。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K3" authorId="1">
      <text>
        <r>
          <rPr>
            <sz val="9"/>
            <rFont val="ＭＳ Ｐゴシック"/>
            <family val="3"/>
          </rPr>
          <t>ｶﾞｯｺｳﾒｲ　ﾌﾘｶﾞﾅ
学校名ﾌﾘｶﾞﾅ
（半角ｶﾀｶﾅ）で
入力してください。</t>
        </r>
      </text>
    </comment>
    <comment ref="K2" authorId="1">
      <text>
        <r>
          <rPr>
            <sz val="9"/>
            <rFont val="ＭＳ Ｐゴシック"/>
            <family val="3"/>
          </rPr>
          <t>中体連名
プルダウンリストから
選んでください。</t>
        </r>
      </text>
    </comment>
    <comment ref="I52" authorId="1">
      <text>
        <r>
          <rPr>
            <sz val="9"/>
            <color indexed="9"/>
            <rFont val="ＭＳ Ｐゴシック"/>
            <family val="3"/>
          </rPr>
          <t>職印の押印をわすれないでください。</t>
        </r>
      </text>
    </comment>
    <comment ref="I58" authorId="1">
      <text>
        <r>
          <rPr>
            <sz val="9"/>
            <color indexed="9"/>
            <rFont val="ＭＳ Ｐゴシック"/>
            <family val="3"/>
          </rPr>
          <t>職印の押印を
忘れないでください。</t>
        </r>
      </text>
    </comment>
  </commentList>
</comments>
</file>

<file path=xl/comments4.xml><?xml version="1.0" encoding="utf-8"?>
<comments xmlns="http://schemas.openxmlformats.org/spreadsheetml/2006/main">
  <authors>
    <author>Kitamura Hiromi</author>
    <author>旭川市教育委員会</author>
  </authors>
  <commentLis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9" authorId="0">
      <text>
        <r>
          <rPr>
            <sz val="8"/>
            <rFont val="ＭＳ Ｐゴシック"/>
            <family val="3"/>
          </rPr>
          <t>ここの欄は自動計算されます。ただし，</t>
        </r>
        <r>
          <rPr>
            <b/>
            <sz val="8"/>
            <color indexed="10"/>
            <rFont val="ＭＳ Ｐゴシック"/>
            <family val="3"/>
          </rPr>
          <t>3000mの場合</t>
        </r>
        <r>
          <rPr>
            <sz val="8"/>
            <rFont val="ＭＳ Ｐゴシック"/>
            <family val="3"/>
          </rPr>
          <t>で，9分台の記録は，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V8" authorId="0">
      <text>
        <r>
          <rPr>
            <sz val="8"/>
            <rFont val="ＭＳ Ｐゴシック"/>
            <family val="3"/>
          </rPr>
          <t>ここの欄は自動計算されます。ただし，</t>
        </r>
        <r>
          <rPr>
            <b/>
            <sz val="8"/>
            <color indexed="10"/>
            <rFont val="ＭＳ Ｐゴシック"/>
            <family val="3"/>
          </rPr>
          <t>3000mの場合で</t>
        </r>
        <r>
          <rPr>
            <sz val="8"/>
            <rFont val="ＭＳ Ｐゴシック"/>
            <family val="3"/>
          </rPr>
          <t>，9分台の記録は，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I52" authorId="1">
      <text>
        <r>
          <rPr>
            <sz val="9"/>
            <color indexed="9"/>
            <rFont val="ＭＳ Ｐゴシック"/>
            <family val="3"/>
          </rPr>
          <t>職印の押印をわすれないでください。</t>
        </r>
      </text>
    </comment>
  </commentList>
</comments>
</file>

<file path=xl/comments7.xml><?xml version="1.0" encoding="utf-8"?>
<comments xmlns="http://schemas.openxmlformats.org/spreadsheetml/2006/main">
  <authors>
    <author>kitamura hiromi</author>
  </authors>
  <commentList>
    <comment ref="B1" authorId="0">
      <text>
        <r>
          <rPr>
            <b/>
            <sz val="16"/>
            <rFont val="ＭＳ Ｐゴシック"/>
            <family val="3"/>
          </rPr>
          <t>このシートは書き込む必要がありません。</t>
        </r>
        <r>
          <rPr>
            <b/>
            <sz val="9"/>
            <rFont val="ＭＳ Ｐゴシック"/>
            <family val="3"/>
          </rPr>
          <t xml:space="preserve">
</t>
        </r>
      </text>
    </comment>
  </commentList>
</comments>
</file>

<file path=xl/sharedStrings.xml><?xml version="1.0" encoding="utf-8"?>
<sst xmlns="http://schemas.openxmlformats.org/spreadsheetml/2006/main" count="981" uniqueCount="358">
  <si>
    <t>１００Ｍ</t>
  </si>
  <si>
    <t>２００Ｍ</t>
  </si>
  <si>
    <t>８００Ｍ</t>
  </si>
  <si>
    <t>１５００Ｍ</t>
  </si>
  <si>
    <t>１００ＭＨ</t>
  </si>
  <si>
    <t>※参加料は自動計算されます。</t>
  </si>
  <si>
    <t>中体連名</t>
  </si>
  <si>
    <t>北空知</t>
  </si>
  <si>
    <t>中体連</t>
  </si>
  <si>
    <t>地区中体連専門
委員長　氏名印</t>
  </si>
  <si>
    <t>学校名</t>
  </si>
  <si>
    <t>士別</t>
  </si>
  <si>
    <t>中学校</t>
  </si>
  <si>
    <t>参　　加　　資　　格</t>
  </si>
  <si>
    <t>申込種目</t>
  </si>
  <si>
    <t>４００MR</t>
  </si>
  <si>
    <t>資格</t>
  </si>
  <si>
    <t>最高記録</t>
  </si>
  <si>
    <t>風</t>
  </si>
  <si>
    <t>ﾗｳﾝﾄﾞ</t>
  </si>
  <si>
    <t xml:space="preserve">
最高記録</t>
  </si>
  <si>
    <t>小</t>
  </si>
  <si>
    <t>大</t>
  </si>
  <si>
    <t>中学男子</t>
  </si>
  <si>
    <t>中学女子</t>
  </si>
  <si>
    <t>種目人数</t>
  </si>
  <si>
    <t>走幅跳</t>
  </si>
  <si>
    <t>標準</t>
  </si>
  <si>
    <t>予選</t>
  </si>
  <si>
    <t>準決</t>
  </si>
  <si>
    <t>１位</t>
  </si>
  <si>
    <t>決勝</t>
  </si>
  <si>
    <t>札幌</t>
  </si>
  <si>
    <t>１００Ｍ</t>
  </si>
  <si>
    <t>○</t>
  </si>
  <si>
    <t>石狩</t>
  </si>
  <si>
    <t>２００Ｍ</t>
  </si>
  <si>
    <t>小樽</t>
  </si>
  <si>
    <t>後志</t>
  </si>
  <si>
    <t>砲丸投</t>
  </si>
  <si>
    <t>留萌</t>
  </si>
  <si>
    <t>１５００Ｍ</t>
  </si>
  <si>
    <t>宗谷</t>
  </si>
  <si>
    <t>３０００Ｍ</t>
  </si>
  <si>
    <t>走高跳</t>
  </si>
  <si>
    <t>旭川</t>
  </si>
  <si>
    <t>上川中央</t>
  </si>
  <si>
    <t>富良野</t>
  </si>
  <si>
    <t>棒高跳</t>
  </si>
  <si>
    <t>四種競技</t>
  </si>
  <si>
    <t>名寄</t>
  </si>
  <si>
    <t>函館</t>
  </si>
  <si>
    <t>四種競技</t>
  </si>
  <si>
    <t>渡島</t>
  </si>
  <si>
    <t>檜山</t>
  </si>
  <si>
    <t>南空知</t>
  </si>
  <si>
    <t>中空知</t>
  </si>
  <si>
    <t>日高</t>
  </si>
  <si>
    <t>室蘭</t>
  </si>
  <si>
    <t>苫小牧</t>
  </si>
  <si>
    <t>胆振西部</t>
  </si>
  <si>
    <t>胆振東部</t>
  </si>
  <si>
    <t>全十勝</t>
  </si>
  <si>
    <t>釧路</t>
  </si>
  <si>
    <t>根室</t>
  </si>
  <si>
    <t>網走</t>
  </si>
  <si>
    <t>参加中学校長出場承認承諾書</t>
  </si>
  <si>
    <t>中学校長</t>
  </si>
  <si>
    <t>参加料計算欄</t>
  </si>
  <si>
    <t>参加料</t>
  </si>
  <si>
    <t>Noｶｰﾄﾞ代</t>
  </si>
  <si>
    <t>計</t>
  </si>
  <si>
    <t>人数</t>
  </si>
  <si>
    <t>小計</t>
  </si>
  <si>
    <t>地区中体連会長出場承認承諾書</t>
  </si>
  <si>
    <t>１種目参加</t>
  </si>
  <si>
    <t>２種目参加</t>
  </si>
  <si>
    <t>リレーのみ参加</t>
  </si>
  <si>
    <t>リレー参加</t>
  </si>
  <si>
    <t>中体連会長</t>
  </si>
  <si>
    <t>合計</t>
  </si>
  <si>
    <t>・</t>
  </si>
  <si>
    <t>最高記録予備計算欄</t>
  </si>
  <si>
    <t>４×１００ＭR 参加資格</t>
  </si>
  <si>
    <t>≪ 女 子 ≫</t>
  </si>
  <si>
    <t>No.</t>
  </si>
  <si>
    <t>・</t>
  </si>
  <si>
    <t>４００Ｍ</t>
  </si>
  <si>
    <t>８００Ｍ</t>
  </si>
  <si>
    <t>１１０ＭＨ</t>
  </si>
  <si>
    <t>≪ 男 子 ≫</t>
  </si>
  <si>
    <t>No.</t>
  </si>
  <si>
    <t>４００MR</t>
  </si>
  <si>
    <t>ﾗｳﾝﾄﾞ</t>
  </si>
  <si>
    <t>ﾗｳﾝﾄﾞ</t>
  </si>
  <si>
    <t>・</t>
  </si>
  <si>
    <t>１００Ｍ</t>
  </si>
  <si>
    <t>○</t>
  </si>
  <si>
    <t>２００Ｍ</t>
  </si>
  <si>
    <t>４００Ｍ</t>
  </si>
  <si>
    <t>８００Ｍ</t>
  </si>
  <si>
    <t>１５００Ｍ</t>
  </si>
  <si>
    <t>３０００Ｍ</t>
  </si>
  <si>
    <t>１１０ＭＨ</t>
  </si>
  <si>
    <t>ﾗｳﾝﾄﾞ</t>
  </si>
  <si>
    <t>教諭</t>
  </si>
  <si>
    <t>監督　職種・氏名印</t>
  </si>
  <si>
    <t>校長</t>
  </si>
  <si>
    <t>教頭</t>
  </si>
  <si>
    <t>養教</t>
  </si>
  <si>
    <t>その他</t>
  </si>
  <si>
    <t>市町村</t>
  </si>
  <si>
    <t>監督名</t>
  </si>
  <si>
    <t>参加人数</t>
  </si>
  <si>
    <t>男</t>
  </si>
  <si>
    <t>女</t>
  </si>
  <si>
    <t>リレー</t>
  </si>
  <si>
    <t>※資格は，標準記録突破を第1条件として記入のこと。通信大会，地区大会での最高記録とラウンドを記入すること。</t>
  </si>
  <si>
    <t>参加学校別一覧</t>
  </si>
  <si>
    <t>NC代</t>
  </si>
  <si>
    <t>１種目</t>
  </si>
  <si>
    <t>２種目</t>
  </si>
  <si>
    <t>リレーのみ</t>
  </si>
  <si>
    <t>No</t>
  </si>
  <si>
    <t>プログラム・ランキング・記録集申込書</t>
  </si>
  <si>
    <t>地区中体連名</t>
  </si>
  <si>
    <t>市町村名</t>
  </si>
  <si>
    <t>中学校名</t>
  </si>
  <si>
    <t>円</t>
  </si>
  <si>
    <t>合　　計　　金　　額</t>
  </si>
  <si>
    <t>※　大会会場受付でお支払いください。</t>
  </si>
  <si>
    <t>冊</t>
  </si>
  <si>
    <t>記載責任者氏名</t>
  </si>
  <si>
    <t>記載責任者電話</t>
  </si>
  <si>
    <t>印</t>
  </si>
  <si>
    <t>　◎　プログラムは，参加選手分のみ各学校にお配りしますが，監督分は別購入となります。</t>
  </si>
  <si>
    <t>　◎　ランキング表，記録集は，参加選手・監督ともに別購入となります。</t>
  </si>
  <si>
    <t>　◎　申込書は各学校で必ず控えをおとりください。</t>
  </si>
  <si>
    <t>　申込書は，大会参加申込時に同封するか，下記あてに送付してください。</t>
  </si>
  <si>
    <t xml:space="preserve"> ランキング表冊数　（１冊５００円）　</t>
  </si>
  <si>
    <t>〒</t>
  </si>
  <si>
    <t>参加料・人数など</t>
  </si>
  <si>
    <t>プロ</t>
  </si>
  <si>
    <t>ランキング</t>
  </si>
  <si>
    <t>記録集</t>
  </si>
  <si>
    <t>希望購入</t>
  </si>
  <si>
    <t>金額</t>
  </si>
  <si>
    <t>最小</t>
  </si>
  <si>
    <t>最大</t>
  </si>
  <si>
    <t>男子ﾅﾝﾊﾞｰ</t>
  </si>
  <si>
    <t>女子ﾅﾝﾊﾞｰ</t>
  </si>
  <si>
    <t>男子参加数</t>
  </si>
  <si>
    <t>女子参加数</t>
  </si>
  <si>
    <t>監督緊急連絡先（携帯番号）</t>
  </si>
  <si>
    <t>種目参加</t>
  </si>
  <si>
    <t>　◎　いずれも当日販売しますが，数に限りがありますので事前申し込みをお勧めします。</t>
  </si>
  <si>
    <t>　事前申し込み期日　</t>
  </si>
  <si>
    <t xml:space="preserve"> プログラム購入冊数　（１冊１,０００円）</t>
  </si>
  <si>
    <t xml:space="preserve"> 記録集購入冊数(１冊１,２００円 送料含む）</t>
  </si>
  <si>
    <r>
      <t>記録集送付先　</t>
    </r>
    <r>
      <rPr>
        <b/>
        <sz val="11"/>
        <rFont val="ＭＳ Ｐ明朝"/>
        <family val="1"/>
      </rPr>
      <t>(送付先が学校の場合は必ず学校名を記入してください。）</t>
    </r>
  </si>
  <si>
    <t>＊太枠内に数字を入れてください。</t>
  </si>
  <si>
    <t>ﾌﾘｶﾞﾅ
姓</t>
  </si>
  <si>
    <t>ﾌﾘｶﾞﾅ
名</t>
  </si>
  <si>
    <t>所属</t>
  </si>
  <si>
    <t>氏名</t>
  </si>
  <si>
    <t>ｶﾞｯｺｳﾒｲ
ﾌﾘｶﾞﾅ</t>
  </si>
  <si>
    <t>ﾁｭｳｶﾞｯｺｳ</t>
  </si>
  <si>
    <t>連番</t>
  </si>
  <si>
    <t>※ No</t>
  </si>
  <si>
    <t>ﾌﾘｶﾞﾅ</t>
  </si>
  <si>
    <t>学年</t>
  </si>
  <si>
    <t>個人所属地</t>
  </si>
  <si>
    <t>参加種目1</t>
  </si>
  <si>
    <t>競技ｺｰﾄﾞ</t>
  </si>
  <si>
    <t>ベスト記録</t>
  </si>
  <si>
    <t>参加種目2</t>
  </si>
  <si>
    <t>参加種目3</t>
  </si>
  <si>
    <t>参加種目4</t>
  </si>
  <si>
    <t>ﾘﾚｰﾁｰﾑ</t>
  </si>
  <si>
    <t>参加種目5</t>
  </si>
  <si>
    <t>備考</t>
  </si>
  <si>
    <t>生年(西暦)月日</t>
  </si>
  <si>
    <t>道南</t>
  </si>
  <si>
    <t>小樽後志</t>
  </si>
  <si>
    <t>室蘭</t>
  </si>
  <si>
    <t>苫小牧</t>
  </si>
  <si>
    <t>札幌</t>
  </si>
  <si>
    <t>道央</t>
  </si>
  <si>
    <t>空知</t>
  </si>
  <si>
    <t>道北</t>
  </si>
  <si>
    <t>十勝</t>
  </si>
  <si>
    <t>釧路</t>
  </si>
  <si>
    <t>ｵﾎｰﾂｸ</t>
  </si>
  <si>
    <t>参加申込書(男・女)記入注意事項</t>
  </si>
  <si>
    <t>原則として，学校名は市町村がわかるよう記入する。</t>
  </si>
  <si>
    <t>（１）「市立」「町立」「村立」などは，省略する。</t>
  </si>
  <si>
    <t>（２）文字数は，制限しない。ただし，下記の例に従うこと。</t>
  </si>
  <si>
    <t>上段：申し合わせ事項　下段：記入例</t>
  </si>
  <si>
    <t>参加申込書への入力</t>
  </si>
  <si>
    <t>①</t>
  </si>
  <si>
    <t>市町村名をつけて，学校名を記入する。ただし，「市立」「町立」「村立」は省略すること。</t>
  </si>
  <si>
    <t>帯広市立南町中学校</t>
  </si>
  <si>
    <t>浜中町立霧多布中学校</t>
  </si>
  <si>
    <t>浜中霧多布</t>
  </si>
  <si>
    <t>札幌市立真駒内曙中学校</t>
  </si>
  <si>
    <t>札幌真駒内曙</t>
  </si>
  <si>
    <t>②</t>
  </si>
  <si>
    <t>　学校名に市町村名が入っているところは，市町村名をつける必要はない。市町村名の前に「上」や「南」などが入っている場合は，市町村名をはっきりさせるために下記のように表記する。</t>
  </si>
  <si>
    <t>音更町立下音更中学校</t>
  </si>
  <si>
    <t>音更下音更</t>
  </si>
  <si>
    <t>美唄市立南美唄中学校</t>
  </si>
  <si>
    <t>美唄南美唄</t>
  </si>
  <si>
    <t>同上</t>
  </si>
  <si>
    <t>上富良野町立上富良野中学校</t>
  </si>
  <si>
    <t>上富良野</t>
  </si>
  <si>
    <t>③</t>
  </si>
  <si>
    <t>札幌市立あいの里東中学校</t>
  </si>
  <si>
    <t>札幌あいの里東</t>
  </si>
  <si>
    <t>札幌市立もみじ台南中学校</t>
  </si>
  <si>
    <t>札幌もみじ台南</t>
  </si>
  <si>
    <t>北海道教育大学附属函館中学校</t>
  </si>
  <si>
    <t>北教大附属函館</t>
  </si>
  <si>
    <t>他の附属・付属も同様に</t>
  </si>
  <si>
    <t>新ひだか町立静内第三中学校</t>
  </si>
  <si>
    <t>新ひだか静内第三</t>
  </si>
  <si>
    <t>新ひだか町立静内中学校</t>
  </si>
  <si>
    <t>新ひだか静内</t>
  </si>
  <si>
    <t>氏名</t>
  </si>
  <si>
    <t>学年・申込種目</t>
  </si>
  <si>
    <t>参加資格</t>
  </si>
  <si>
    <t>追い風　　 +0.5 (0.5と入力すると+が表示される)</t>
  </si>
  <si>
    <t>向かい風　-0.2 (半角で-を入力後，0.2を入力)</t>
  </si>
  <si>
    <t>無風　　　　0.0  (0を入力すると0.0が表示される)</t>
  </si>
  <si>
    <t>保存・印刷</t>
  </si>
  <si>
    <t>（デジタルデータの提出方法は，各地区専門委員長の指示に従うこと）</t>
  </si>
  <si>
    <t>≪</t>
  </si>
  <si>
    <t>地区陸上競技専門委員長へのお願い≫</t>
  </si>
  <si>
    <t>各地区専門委員長は，参加校よりデジタルデータを集約し</t>
  </si>
  <si>
    <t>※地区によっては，中体連事務局が行う場合も同様です。</t>
  </si>
  <si>
    <t>③印刷された用紙類は，郵送等で送付ください。</t>
  </si>
  <si>
    <t>②他の申込書類（総括申込等）と共に大会事務局へデータを添付してe-mailで送信してください。</t>
  </si>
  <si>
    <t>６文字以上の学校</t>
  </si>
  <si>
    <r>
      <t>選手は，</t>
    </r>
    <r>
      <rPr>
        <sz val="11"/>
        <color indexed="10"/>
        <rFont val="ＭＳ Ｐゴシック"/>
        <family val="3"/>
      </rPr>
      <t>姓と名を別々に入力</t>
    </r>
    <r>
      <rPr>
        <sz val="11"/>
        <rFont val="ＭＳ Ｐゴシック"/>
        <family val="3"/>
      </rPr>
      <t>する。監督は，姓と名の間に</t>
    </r>
    <r>
      <rPr>
        <sz val="11"/>
        <color indexed="10"/>
        <rFont val="ＭＳ Ｐゴシック"/>
        <family val="3"/>
      </rPr>
      <t>全角１文字分スペース</t>
    </r>
    <r>
      <rPr>
        <sz val="11"/>
        <rFont val="ＭＳ Ｐゴシック"/>
        <family val="3"/>
      </rPr>
      <t>を入れる。</t>
    </r>
  </si>
  <si>
    <r>
      <rPr>
        <sz val="11"/>
        <color indexed="10"/>
        <rFont val="ＭＳ Ｐゴシック"/>
        <family val="3"/>
      </rPr>
      <t>半角ｶﾀｶﾅ</t>
    </r>
    <r>
      <rPr>
        <sz val="11"/>
        <rFont val="ＭＳ Ｐゴシック"/>
        <family val="3"/>
      </rPr>
      <t>で入力する。（既に，入力制限がかかっています）</t>
    </r>
  </si>
  <si>
    <r>
      <t>（１）ドロップダウンリストから選択してください。（</t>
    </r>
    <r>
      <rPr>
        <sz val="11"/>
        <color indexed="10"/>
        <rFont val="ＭＳ Ｐゴシック"/>
        <family val="3"/>
      </rPr>
      <t>直接入力できないように制限しています</t>
    </r>
    <r>
      <rPr>
        <sz val="11"/>
        <rFont val="ＭＳ Ｐゴシック"/>
        <family val="3"/>
      </rPr>
      <t>）</t>
    </r>
  </si>
  <si>
    <r>
      <t>（２）１種目のみ参加の場合は</t>
    </r>
    <r>
      <rPr>
        <sz val="11"/>
        <color indexed="10"/>
        <rFont val="ＭＳ Ｐゴシック"/>
        <family val="3"/>
      </rPr>
      <t>，『上段』</t>
    </r>
    <r>
      <rPr>
        <sz val="11"/>
        <rFont val="ＭＳ Ｐゴシック"/>
        <family val="3"/>
      </rPr>
      <t>へ入力する。</t>
    </r>
  </si>
  <si>
    <r>
      <t>（３）４００ＭＲのエントリーは，ドロップダウンリストから</t>
    </r>
    <r>
      <rPr>
        <sz val="11"/>
        <color indexed="10"/>
        <rFont val="ＭＳ Ｐゴシック"/>
        <family val="3"/>
      </rPr>
      <t>「○」を選択</t>
    </r>
    <r>
      <rPr>
        <sz val="11"/>
        <rFont val="ＭＳ Ｐゴシック"/>
        <family val="3"/>
      </rPr>
      <t>する。</t>
    </r>
  </si>
  <si>
    <r>
      <t>　①トラック種目　　　「11.98」「2.34.56」のように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</si>
  <si>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r>
      <t>☆入力後，A４用紙に“</t>
    </r>
    <r>
      <rPr>
        <sz val="11"/>
        <color indexed="10"/>
        <rFont val="ＭＳ Ｐゴシック"/>
        <family val="3"/>
      </rPr>
      <t>カラー印刷</t>
    </r>
    <r>
      <rPr>
        <sz val="11"/>
        <rFont val="ＭＳ Ｐゴシック"/>
        <family val="3"/>
      </rPr>
      <t>”し，</t>
    </r>
    <r>
      <rPr>
        <sz val="11"/>
        <color indexed="10"/>
        <rFont val="ＭＳ Ｐゴシック"/>
        <family val="3"/>
      </rPr>
      <t>監督欄（私印）</t>
    </r>
    <r>
      <rPr>
        <sz val="11"/>
        <rFont val="ＭＳ Ｐゴシック"/>
        <family val="3"/>
      </rPr>
      <t>・学校長欄（職印）に押印して各地区中体連事務局または，陸上競技専門委員長へ提出する。</t>
    </r>
  </si>
  <si>
    <r>
      <t>①</t>
    </r>
    <r>
      <rPr>
        <sz val="11"/>
        <color indexed="10"/>
        <rFont val="ＭＳ Ｐゴシック"/>
        <family val="3"/>
      </rPr>
      <t>圧縮フォルダ</t>
    </r>
    <r>
      <rPr>
        <sz val="11"/>
        <rFont val="ＭＳ Ｐゴシック"/>
        <family val="3"/>
      </rPr>
      <t>（フォルダ名は，地区中体連名）</t>
    </r>
    <r>
      <rPr>
        <sz val="11"/>
        <color indexed="10"/>
        <rFont val="ＭＳ Ｐゴシック"/>
        <family val="3"/>
      </rPr>
      <t>を作成</t>
    </r>
    <r>
      <rPr>
        <sz val="11"/>
        <rFont val="ＭＳ Ｐゴシック"/>
        <family val="3"/>
      </rPr>
      <t>し，データを収集する。</t>
    </r>
  </si>
  <si>
    <t>○</t>
  </si>
  <si>
    <t>男子　四種競技　申し込み個票</t>
  </si>
  <si>
    <t>フリガナ</t>
  </si>
  <si>
    <t>地区中体連名</t>
  </si>
  <si>
    <t>市町村名</t>
  </si>
  <si>
    <t>学校名</t>
  </si>
  <si>
    <t>競技者氏名</t>
  </si>
  <si>
    <t>＜資格を取得した大会に○をつける＞</t>
  </si>
  <si>
    <t>最高記録</t>
  </si>
  <si>
    <t>110mＨ</t>
  </si>
  <si>
    <t>総合得点</t>
  </si>
  <si>
    <t>通信大会標準突破</t>
  </si>
  <si>
    <t>砲丸投</t>
  </si>
  <si>
    <t>地区大会標準突破</t>
  </si>
  <si>
    <t>走高跳</t>
  </si>
  <si>
    <t>地区1位で取得</t>
  </si>
  <si>
    <t>女子　四種競技　申し込み個票</t>
  </si>
  <si>
    <t>100mＨ</t>
  </si>
  <si>
    <t>２００ｍ</t>
  </si>
  <si>
    <t>男子　四種競技　申し込み個票　（記入例）</t>
  </si>
  <si>
    <t>○</t>
  </si>
  <si>
    <t>8.74</t>
  </si>
  <si>
    <t>1.45</t>
  </si>
  <si>
    <t>※400mで1分を超える記録は，「61．12」のように入力する。</t>
  </si>
  <si>
    <t>61.12</t>
  </si>
  <si>
    <t>※黄色の枠内は，自動計算されるようになっています。</t>
  </si>
  <si>
    <t>女子　四種競技　申し込み個票　（記入例）</t>
  </si>
  <si>
    <t>学年</t>
  </si>
  <si>
    <t>400m</t>
  </si>
  <si>
    <t>400m</t>
  </si>
  <si>
    <t>200m</t>
  </si>
  <si>
    <t>※手動計時の場合は，それぞれの点数と総合得点を直接入力してください。</t>
  </si>
  <si>
    <t>風速</t>
  </si>
  <si>
    <t>通信大会
最高記録</t>
  </si>
  <si>
    <t>地区大会
最高記録</t>
  </si>
  <si>
    <t>東胆振</t>
  </si>
  <si>
    <t>西胆振</t>
  </si>
  <si>
    <t>17.89</t>
  </si>
  <si>
    <t>帯広南町</t>
  </si>
  <si>
    <t>弟子屈町立弟子屈中学校</t>
  </si>
  <si>
    <t>弟子屈</t>
  </si>
  <si>
    <r>
      <t>（２）「通信大会」「地区中体連大会」両方で参加資格を得た場合は両方の</t>
    </r>
    <r>
      <rPr>
        <sz val="11"/>
        <color indexed="10"/>
        <rFont val="ＭＳ Ｐゴシック"/>
        <family val="3"/>
      </rPr>
      <t>最高記録（予選・準決勝・決勝）</t>
    </r>
    <r>
      <rPr>
        <sz val="11"/>
        <rFont val="ＭＳ Ｐゴシック"/>
        <family val="3"/>
      </rPr>
      <t>を入力する。参加資格を得られなかった大会は，空欄とする。</t>
    </r>
  </si>
  <si>
    <r>
      <t>　②フィールド種目　「5.60」「11.98」にように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</si>
  <si>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r>
      <rPr>
        <sz val="11"/>
        <rFont val="ＭＳ ゴシック"/>
        <family val="3"/>
      </rPr>
      <t>※　</t>
    </r>
    <r>
      <rPr>
        <sz val="11"/>
        <rFont val="ＭＳ Ｐゴシック"/>
        <family val="3"/>
      </rPr>
      <t xml:space="preserve">男女の参加申込書は，別々のシートになっています。尚，プログラム・ランキング表・記録集の事前
</t>
    </r>
    <r>
      <rPr>
        <sz val="11"/>
        <rFont val="ＭＳ ゴシック"/>
        <family val="3"/>
      </rPr>
      <t>　　申し込み</t>
    </r>
    <r>
      <rPr>
        <sz val="11"/>
        <rFont val="ＭＳ Ｐゴシック"/>
        <family val="3"/>
      </rPr>
      <t>も集計作業の軽減化のため，プロ等申込書シートへの入力をお願いいたします。</t>
    </r>
  </si>
  <si>
    <t>「下音更」だけでは、下音更が市町村名と読み取れるので</t>
  </si>
  <si>
    <t>（できる限りExcelは，2007以降を使用する。「.xlsx」形式の保存でもOKです。）</t>
  </si>
  <si>
    <t>室蘭市立本室蘭中学校</t>
  </si>
  <si>
    <t>本室蘭</t>
  </si>
  <si>
    <r>
      <t>（１）「資格」欄は，標準記録突破の場合は『標準』，地区１位は『１位』をドロップダウンリストから選択。</t>
    </r>
    <r>
      <rPr>
        <sz val="11"/>
        <color indexed="10"/>
        <rFont val="ＭＳ Ｐゴシック"/>
        <family val="3"/>
      </rPr>
      <t>両方</t>
    </r>
    <r>
      <rPr>
        <sz val="11"/>
        <rFont val="ＭＳ Ｐゴシック"/>
        <family val="3"/>
      </rPr>
      <t>の資格がある場合は，</t>
    </r>
    <r>
      <rPr>
        <sz val="11"/>
        <color indexed="10"/>
        <rFont val="ＭＳ Ｐゴシック"/>
        <family val="3"/>
      </rPr>
      <t>『標準』</t>
    </r>
    <r>
      <rPr>
        <sz val="11"/>
        <rFont val="ＭＳ Ｐゴシック"/>
        <family val="3"/>
      </rPr>
      <t>を選択する。</t>
    </r>
  </si>
  <si>
    <t>（３）資格が地区１位の場合、通信陸上に出場した選手は標準記録を突破していなくても当該種目の最高記録（予選・準決勝・決勝）を入力する。通信陸上に出場していない場合は空欄とする。</t>
  </si>
  <si>
    <t>（４）最高記録の入力</t>
  </si>
  <si>
    <t>（５）風向風速は，半角数字と半角記号で入力する。</t>
  </si>
  <si>
    <t>オホーツク</t>
  </si>
  <si>
    <t>北見市立常呂中学校</t>
  </si>
  <si>
    <t>北見常呂</t>
  </si>
  <si>
    <t>1.53</t>
  </si>
  <si>
    <t>27.20</t>
  </si>
  <si>
    <t>9.60</t>
  </si>
  <si>
    <t>15.40</t>
  </si>
  <si>
    <t>ｵﾎｰﾂｸ</t>
  </si>
  <si>
    <t>宛</t>
  </si>
  <si>
    <t>ﾌﾘｶﾞﾅ</t>
  </si>
  <si>
    <t>※ No</t>
  </si>
  <si>
    <t>第４８回　北海道中学校陸上競技大会</t>
  </si>
  <si>
    <t>第４８回　北海道中学校陸上競技大会　参加申込書</t>
  </si>
  <si>
    <t>平成２９年　　月　　　日</t>
  </si>
  <si>
    <t>平成２９年７月５日（水)正午必着</t>
  </si>
  <si>
    <t>　〒０８０－０２７２　河東郡音更町下士幌北２線東２５番地　音更町立緑南中学校</t>
  </si>
  <si>
    <t>川崎　信介　宛</t>
  </si>
  <si>
    <t>Tel　0155-31-3791</t>
  </si>
  <si>
    <t>Fax  0155-31-3792</t>
  </si>
  <si>
    <t>e-mail : sinsinkawa1015@yahoo.co.jp</t>
  </si>
  <si>
    <t>　　 3000mの場合，10分を切っている場合「09.10.11」のように，「9」 の前に「0」を入力してください。</t>
  </si>
  <si>
    <t xml:space="preserve">    砲丸投の場合も１０ｍ未満の記録は「09.55」のように，「0」の前に「0」を入力してください。</t>
  </si>
  <si>
    <r>
      <t>☆ファイル名は</t>
    </r>
    <r>
      <rPr>
        <sz val="11"/>
        <color indexed="10"/>
        <rFont val="ＭＳ Ｐゴシック"/>
        <family val="3"/>
      </rPr>
      <t>『H</t>
    </r>
    <r>
      <rPr>
        <sz val="11"/>
        <color indexed="10"/>
        <rFont val="ＭＳ Ｐゴシック"/>
        <family val="3"/>
      </rPr>
      <t>29</t>
    </r>
    <r>
      <rPr>
        <sz val="11"/>
        <color indexed="10"/>
        <rFont val="ＭＳ Ｐゴシック"/>
        <family val="3"/>
      </rPr>
      <t>全道申込○○中』</t>
    </r>
    <r>
      <rPr>
        <sz val="11"/>
        <rFont val="ＭＳ Ｐゴシック"/>
        <family val="3"/>
      </rPr>
      <t>，○○は</t>
    </r>
    <r>
      <rPr>
        <sz val="11"/>
        <color indexed="10"/>
        <rFont val="ＭＳ Ｐゴシック"/>
        <family val="3"/>
      </rPr>
      <t>参加申込書の学校名</t>
    </r>
    <r>
      <rPr>
        <sz val="11"/>
        <rFont val="ＭＳ Ｐゴシック"/>
        <family val="3"/>
      </rPr>
      <t>とし，保存する。</t>
    </r>
  </si>
  <si>
    <r>
      <t>　北海道中学校陸上競技大会(帯広大会）の参加申込は，</t>
    </r>
    <r>
      <rPr>
        <sz val="11"/>
        <color indexed="10"/>
        <rFont val="ＭＳ Ｐゴシック"/>
        <family val="3"/>
      </rPr>
      <t>紙に印刷した参加申込書（男・女）</t>
    </r>
    <r>
      <rPr>
        <sz val="11"/>
        <rFont val="ＭＳ Ｐゴシック"/>
        <family val="3"/>
      </rPr>
      <t>とともに，</t>
    </r>
    <r>
      <rPr>
        <sz val="11"/>
        <color indexed="10"/>
        <rFont val="ＭＳ Ｐゴシック"/>
        <family val="3"/>
      </rPr>
      <t>エクセルで作成したデジタルデータ</t>
    </r>
    <r>
      <rPr>
        <sz val="11"/>
        <rFont val="ＭＳ Ｐゴシック"/>
        <family val="3"/>
      </rPr>
      <t>を各校で作成し、地区専門委員長が集約して</t>
    </r>
    <r>
      <rPr>
        <sz val="11"/>
        <color indexed="10"/>
        <rFont val="ＭＳ Ｐゴシック"/>
        <family val="3"/>
      </rPr>
      <t>提出（送信）</t>
    </r>
    <r>
      <rPr>
        <sz val="11"/>
        <rFont val="ＭＳ Ｐゴシック"/>
        <family val="3"/>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rFont val="ＭＳ Ｐゴシック"/>
        <family val="3"/>
      </rPr>
      <t>慎重に取り扱っていただきたいと思います。</t>
    </r>
  </si>
  <si>
    <t>市町村名をつけて入力する。　例：　｢帯広市」　「音更町」など</t>
  </si>
  <si>
    <t>十勝　太郎</t>
  </si>
  <si>
    <t>ﾄｶﾁ ﾀﾛｳ</t>
  </si>
  <si>
    <t>帯広市</t>
  </si>
  <si>
    <t>帯広東陵</t>
  </si>
  <si>
    <t>十勝　華子</t>
  </si>
  <si>
    <t>ﾄｶﾁ ﾊﾅｺ</t>
  </si>
  <si>
    <t>音更町</t>
  </si>
  <si>
    <t>音更上音更</t>
  </si>
  <si>
    <t>T</t>
  </si>
  <si>
    <t>上記の生徒，第48回北海道中学校陸上競技大会に出場資格のあることを認め，承認します。</t>
  </si>
  <si>
    <t>参加種目一覧</t>
  </si>
  <si>
    <t>男子</t>
  </si>
  <si>
    <t>女子</t>
  </si>
  <si>
    <t>R</t>
  </si>
  <si>
    <t>地区専門委員長　総括ﾌｧｲﾙ作成用テンプレート</t>
  </si>
  <si>
    <t>ﾘﾚｰのみ</t>
  </si>
  <si>
    <t>１チーム</t>
  </si>
  <si>
    <t>-</t>
  </si>
  <si>
    <t>ﾅﾝﾊﾞｰｶｰﾄﾞ</t>
  </si>
  <si>
    <t>合計金額</t>
  </si>
  <si>
    <t>四種競技</t>
  </si>
  <si>
    <t>（入力不要）</t>
  </si>
  <si>
    <t>学校名</t>
  </si>
  <si>
    <t>得点</t>
  </si>
  <si>
    <t>種目別記録</t>
  </si>
  <si>
    <t>札幌市</t>
  </si>
  <si>
    <t>佐藤 光司</t>
  </si>
  <si>
    <t>札幌</t>
  </si>
  <si>
    <t>宮森　正志</t>
  </si>
  <si>
    <t>札幌</t>
  </si>
  <si>
    <t>札幌市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</si>
</sst>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o.&quot;#"/>
    <numFmt numFmtId="177" formatCode="##.00"/>
    <numFmt numFmtId="178" formatCode="#&quot;人&quot;"/>
    <numFmt numFmtId="179" formatCode="#&quot;ﾁｰﾑ&quot;"/>
    <numFmt numFmtId="180" formatCode="#,##0_);[Red]\(#,##0\)"/>
    <numFmt numFmtId="181" formatCode="\+0.0;\-0.0;\ 0.0"/>
    <numFmt numFmtId="182" formatCode="#,##0;&quot;¥&quot;&quot;¥&quot;&quot;¥&quot;\!\!\!\-#,##0;&quot;-&quot;"/>
    <numFmt numFmtId="183" formatCode="_(&quot;¥&quot;* #,##0_);_(&quot;¥&quot;* \(#,##0\);_(&quot;¥&quot;* &quot;-&quot;??_);_(@_)"/>
    <numFmt numFmtId="184" formatCode="#&quot;陸協&quot;"/>
    <numFmt numFmtId="185" formatCode="#&quot;点&quot;"/>
  </numFmts>
  <fonts count="135">
    <font>
      <sz val="11"/>
      <name val="ＭＳ Ｐゴシック"/>
      <family val="3"/>
    </font>
    <font>
      <sz val="11"/>
      <color indexed="8"/>
      <name val="ＭＳ Ｐゴシック"/>
      <family val="3"/>
    </font>
    <font>
      <sz val="6"/>
      <name val="ＭＳ Ｐゴシック"/>
      <family val="3"/>
    </font>
    <font>
      <sz val="14"/>
      <name val="ＭＳ Ｐ明朝"/>
      <family val="1"/>
    </font>
    <font>
      <sz val="11"/>
      <name val="ＭＳ Ｐ明朝"/>
      <family val="1"/>
    </font>
    <font>
      <sz val="11"/>
      <color indexed="41"/>
      <name val="ＭＳ Ｐ明朝"/>
      <family val="1"/>
    </font>
    <font>
      <sz val="9"/>
      <name val="ＭＳ Ｐ明朝"/>
      <family val="1"/>
    </font>
    <font>
      <b/>
      <sz val="9"/>
      <name val="ＭＳ Ｐゴシック"/>
      <family val="3"/>
    </font>
    <font>
      <sz val="10"/>
      <name val="ＭＳ 明朝"/>
      <family val="1"/>
    </font>
    <font>
      <sz val="9"/>
      <name val="ＭＳ Ｐゴシック"/>
      <family val="3"/>
    </font>
    <font>
      <sz val="9"/>
      <name val="ＭＳ 明朝"/>
      <family val="1"/>
    </font>
    <font>
      <sz val="9"/>
      <name val="ＭＳ ゴシック"/>
      <family val="3"/>
    </font>
    <font>
      <sz val="8"/>
      <name val="ＭＳ 明朝"/>
      <family val="1"/>
    </font>
    <font>
      <sz val="11"/>
      <name val="ＭＳ 明朝"/>
      <family val="1"/>
    </font>
    <font>
      <sz val="10"/>
      <name val="ＭＳ Ｐ明朝"/>
      <family val="1"/>
    </font>
    <font>
      <sz val="8"/>
      <name val="ＭＳ Ｐ明朝"/>
      <family val="1"/>
    </font>
    <font>
      <sz val="11"/>
      <color indexed="10"/>
      <name val="ＭＳ Ｐゴシック"/>
      <family val="3"/>
    </font>
    <font>
      <sz val="8"/>
      <name val="ＭＳ Ｐゴシック"/>
      <family val="3"/>
    </font>
    <font>
      <b/>
      <sz val="8"/>
      <color indexed="10"/>
      <name val="ＭＳ Ｐゴシック"/>
      <family val="3"/>
    </font>
    <font>
      <sz val="8"/>
      <color indexed="10"/>
      <name val="ＭＳ Ｐゴシック"/>
      <family val="3"/>
    </font>
    <font>
      <sz val="10"/>
      <color indexed="10"/>
      <name val="ＭＳ Ｐゴシック"/>
      <family val="3"/>
    </font>
    <font>
      <b/>
      <sz val="11"/>
      <name val="ＭＳ Ｐゴシック"/>
      <family val="3"/>
    </font>
    <font>
      <sz val="16"/>
      <name val="ＭＳ ゴシック"/>
      <family val="3"/>
    </font>
    <font>
      <b/>
      <sz val="18"/>
      <name val="ＭＳ 明朝"/>
      <family val="1"/>
    </font>
    <font>
      <sz val="10"/>
      <name val="ＭＳ Ｐゴシック"/>
      <family val="3"/>
    </font>
    <font>
      <sz val="10"/>
      <color indexed="41"/>
      <name val="ＭＳ Ｐ明朝"/>
      <family val="1"/>
    </font>
    <font>
      <b/>
      <sz val="16"/>
      <name val="ＭＳ Ｐゴシック"/>
      <family val="3"/>
    </font>
    <font>
      <sz val="14"/>
      <name val="ＭＳ Ｐゴシック"/>
      <family val="3"/>
    </font>
    <font>
      <b/>
      <sz val="16"/>
      <name val="ＭＳ 明朝"/>
      <family val="1"/>
    </font>
    <font>
      <sz val="14"/>
      <name val="ＭＳ 明朝"/>
      <family val="1"/>
    </font>
    <font>
      <sz val="12"/>
      <name val="ＭＳ 明朝"/>
      <family val="1"/>
    </font>
    <font>
      <b/>
      <sz val="12"/>
      <name val="ＭＳ 明朝"/>
      <family val="1"/>
    </font>
    <font>
      <b/>
      <sz val="14"/>
      <name val="ＭＳ Ｐ明朝"/>
      <family val="1"/>
    </font>
    <font>
      <b/>
      <sz val="11"/>
      <name val="ＭＳ Ｐ明朝"/>
      <family val="1"/>
    </font>
    <font>
      <sz val="12"/>
      <name val="ＭＳ Ｐ明朝"/>
      <family val="1"/>
    </font>
    <font>
      <sz val="16"/>
      <name val="ＭＳ 明朝"/>
      <family val="1"/>
    </font>
    <font>
      <b/>
      <u val="double"/>
      <sz val="14"/>
      <name val="ＭＳ 明朝"/>
      <family val="1"/>
    </font>
    <font>
      <b/>
      <u val="double"/>
      <sz val="20"/>
      <name val="ＭＳ 明朝"/>
      <family val="1"/>
    </font>
    <font>
      <b/>
      <sz val="20"/>
      <name val="ＭＳ 明朝"/>
      <family val="1"/>
    </font>
    <font>
      <b/>
      <sz val="10"/>
      <name val="ＭＳ Ｐ明朝"/>
      <family val="1"/>
    </font>
    <font>
      <b/>
      <sz val="9"/>
      <color indexed="10"/>
      <name val="ＭＳ Ｐゴシック"/>
      <family val="3"/>
    </font>
    <font>
      <sz val="10"/>
      <color indexed="9"/>
      <name val="ＭＳ ゴシック"/>
      <family val="3"/>
    </font>
    <font>
      <b/>
      <sz val="10"/>
      <name val="ＭＳ ゴシック"/>
      <family val="3"/>
    </font>
    <font>
      <sz val="10"/>
      <name val="ＭＳ ゴシック"/>
      <family val="3"/>
    </font>
    <font>
      <sz val="11"/>
      <name val="ＭＳ ゴシック"/>
      <family val="3"/>
    </font>
    <font>
      <sz val="10"/>
      <color indexed="8"/>
      <name val="Arial"/>
      <family val="2"/>
    </font>
    <font>
      <b/>
      <sz val="12"/>
      <name val="Arial"/>
      <family val="2"/>
    </font>
    <font>
      <sz val="10"/>
      <name val="Arial"/>
      <family val="2"/>
    </font>
    <font>
      <sz val="9"/>
      <color indexed="9"/>
      <name val="ＭＳ Ｐゴシック"/>
      <family val="3"/>
    </font>
    <font>
      <u val="double"/>
      <sz val="11"/>
      <color indexed="10"/>
      <name val="ＭＳ Ｐゴシック"/>
      <family val="3"/>
    </font>
    <font>
      <sz val="6"/>
      <name val="ＭＳ 明朝"/>
      <family val="1"/>
    </font>
    <font>
      <b/>
      <sz val="14"/>
      <name val="ＭＳ 明朝"/>
      <family val="1"/>
    </font>
    <font>
      <sz val="20"/>
      <color indexed="10"/>
      <name val="ＭＳ Ｐゴシック"/>
      <family val="3"/>
    </font>
    <font>
      <b/>
      <sz val="18"/>
      <color indexed="10"/>
      <name val="ＭＳ 明朝"/>
      <family val="1"/>
    </font>
    <font>
      <sz val="10"/>
      <color indexed="10"/>
      <name val="ＭＳ 明朝"/>
      <family val="1"/>
    </font>
    <font>
      <sz val="12"/>
      <color indexed="10"/>
      <name val="ＭＳ 明朝"/>
      <family val="1"/>
    </font>
    <font>
      <sz val="15"/>
      <name val="ＭＳ 明朝"/>
      <family val="1"/>
    </font>
    <font>
      <sz val="10"/>
      <color indexed="8"/>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HG丸ｺﾞｼｯｸM-PRO"/>
      <family val="3"/>
    </font>
    <font>
      <b/>
      <sz val="16"/>
      <color indexed="8"/>
      <name val="HG丸ｺﾞｼｯｸM-PRO"/>
      <family val="3"/>
    </font>
    <font>
      <sz val="9"/>
      <color indexed="8"/>
      <name val="HG丸ｺﾞｼｯｸM-PRO"/>
      <family val="3"/>
    </font>
    <font>
      <sz val="16"/>
      <name val="ＭＳ Ｐゴシック"/>
      <family val="3"/>
    </font>
    <font>
      <sz val="9"/>
      <color indexed="10"/>
      <name val="ＭＳ Ｐ明朝"/>
      <family val="1"/>
    </font>
    <font>
      <sz val="9"/>
      <color indexed="10"/>
      <name val="ＭＳ ゴシック"/>
      <family val="3"/>
    </font>
    <font>
      <b/>
      <sz val="20"/>
      <color indexed="8"/>
      <name val="HG丸ｺﾞｼｯｸM-PRO"/>
      <family val="3"/>
    </font>
    <font>
      <b/>
      <sz val="16"/>
      <color indexed="10"/>
      <name val="HG丸ｺﾞｼｯｸM-PRO"/>
      <family val="3"/>
    </font>
    <font>
      <sz val="16"/>
      <color indexed="8"/>
      <name val="HG丸ｺﾞｼｯｸM-PRO"/>
      <family val="3"/>
    </font>
    <font>
      <sz val="11"/>
      <color indexed="10"/>
      <name val="HG丸ｺﾞｼｯｸM-PRO"/>
      <family val="3"/>
    </font>
    <font>
      <sz val="10"/>
      <color indexed="10"/>
      <name val="ＭＳ ゴシック"/>
      <family val="3"/>
    </font>
    <font>
      <sz val="9"/>
      <color indexed="8"/>
      <name val="ＭＳ 明朝"/>
      <family val="1"/>
    </font>
    <font>
      <sz val="8"/>
      <color indexed="8"/>
      <name val="ＭＳ Ｐ明朝"/>
      <family val="1"/>
    </font>
    <font>
      <sz val="9"/>
      <color indexed="8"/>
      <name val="ＭＳ Ｐ明朝"/>
      <family val="1"/>
    </font>
    <font>
      <b/>
      <sz val="12"/>
      <color indexed="8"/>
      <name val="ＭＳ Ｐゴシック"/>
      <family val="3"/>
    </font>
    <font>
      <sz val="12"/>
      <color indexed="8"/>
      <name val="ＭＳ Ｐゴシック"/>
      <family val="3"/>
    </font>
    <font>
      <sz val="11"/>
      <color indexed="30"/>
      <name val="ＭＳ Ｐゴシック"/>
      <family val="3"/>
    </font>
    <font>
      <sz val="11"/>
      <color indexed="30"/>
      <name val="Calibri"/>
      <family val="2"/>
    </font>
    <font>
      <sz val="12"/>
      <color indexed="30"/>
      <name val="ＭＳ Ｐゴシック"/>
      <family val="3"/>
    </font>
    <font>
      <b/>
      <sz val="11"/>
      <color indexed="30"/>
      <name val="ＭＳ Ｐゴシック"/>
      <family val="3"/>
    </font>
    <font>
      <b/>
      <sz val="11"/>
      <color indexed="30"/>
      <name val="Calibri"/>
      <family val="2"/>
    </font>
    <font>
      <sz val="11"/>
      <color indexed="8"/>
      <name val="Calibri"/>
      <family val="2"/>
    </font>
    <font>
      <u val="single"/>
      <sz val="11"/>
      <color indexed="8"/>
      <name val="ＭＳ Ｐゴシック"/>
      <family val="3"/>
    </font>
    <font>
      <b/>
      <u val="single"/>
      <sz val="11"/>
      <color indexed="8"/>
      <name val="ＭＳ Ｐゴシック"/>
      <family val="3"/>
    </font>
    <font>
      <b/>
      <sz val="11"/>
      <color indexed="49"/>
      <name val="ＭＳ Ｐゴシック"/>
      <family val="3"/>
    </font>
    <font>
      <b/>
      <sz val="11"/>
      <color indexed="49"/>
      <name val="Calibri"/>
      <family val="2"/>
    </font>
    <font>
      <b/>
      <sz val="11"/>
      <color indexed="10"/>
      <name val="ＭＳ Ｐゴシック"/>
      <family val="3"/>
    </font>
    <font>
      <b/>
      <sz val="11"/>
      <color indexed="10"/>
      <name val="Calibri"/>
      <family val="2"/>
    </font>
    <font>
      <sz val="12"/>
      <color indexed="10"/>
      <name val="ＭＳ Ｐゴシック"/>
      <family val="3"/>
    </font>
    <font>
      <sz val="10"/>
      <color indexed="12"/>
      <name val="ＭＳ ゴシック"/>
      <family val="3"/>
    </font>
    <font>
      <b/>
      <sz val="10"/>
      <color indexed="12"/>
      <name val="ＭＳ ゴシック"/>
      <family val="3"/>
    </font>
    <font>
      <b/>
      <sz val="11"/>
      <color indexed="44"/>
      <name val="ＭＳ Ｐゴシック"/>
      <family val="3"/>
    </font>
    <font>
      <b/>
      <sz val="11"/>
      <color indexed="44"/>
      <name val="ＭＳ ゴシック"/>
      <family val="3"/>
    </font>
    <font>
      <b/>
      <sz val="11"/>
      <color indexed="10"/>
      <name val="ＭＳ ゴシック"/>
      <family val="3"/>
    </font>
    <font>
      <sz val="11"/>
      <color indexed="44"/>
      <name val="ＭＳ Ｐゴシック"/>
      <family val="3"/>
    </font>
    <font>
      <b/>
      <sz val="10"/>
      <color indexed="8"/>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明朝"/>
      <family val="1"/>
    </font>
    <font>
      <sz val="9"/>
      <color rgb="FFFF0000"/>
      <name val="ＭＳ ゴシック"/>
      <family val="3"/>
    </font>
    <font>
      <b/>
      <sz val="8"/>
      <name val="ＭＳ Ｐゴシック"/>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solid">
        <fgColor rgb="FF66FFFF"/>
        <bgColor indexed="64"/>
      </patternFill>
    </fill>
    <fill>
      <patternFill patternType="solid">
        <fgColor theme="0" tint="-0.24997000396251678"/>
        <bgColor indexed="64"/>
      </patternFill>
    </fill>
    <fill>
      <patternFill patternType="solid">
        <fgColor rgb="FFFFFF99"/>
        <bgColor indexed="64"/>
      </patternFill>
    </fill>
  </fills>
  <borders count="12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style="hair"/>
      <bottom/>
    </border>
    <border>
      <left style="hair"/>
      <right style="hair"/>
      <top style="hair"/>
      <bottom style="thin"/>
    </border>
    <border>
      <left style="hair"/>
      <right style="hair"/>
      <top style="thin"/>
      <bottom style="hair"/>
    </border>
    <border>
      <left/>
      <right/>
      <top/>
      <bottom style="thin"/>
    </border>
    <border>
      <left style="thin"/>
      <right/>
      <top/>
      <bottom style="hair"/>
    </border>
    <border>
      <left style="thin"/>
      <right style="hair"/>
      <top/>
      <bottom style="hair"/>
    </border>
    <border>
      <left style="hair"/>
      <right/>
      <top/>
      <bottom style="hair"/>
    </border>
    <border>
      <left style="hair"/>
      <right/>
      <top style="hair"/>
      <bottom style="thin"/>
    </border>
    <border>
      <left style="thin"/>
      <right/>
      <top style="hair"/>
      <bottom style="thin"/>
    </border>
    <border>
      <left style="thin"/>
      <right style="hair"/>
      <top style="hair"/>
      <bottom style="thin"/>
    </border>
    <border>
      <left style="thin"/>
      <right/>
      <top style="thin"/>
      <bottom style="hair"/>
    </border>
    <border>
      <left style="thin"/>
      <right style="hair"/>
      <top style="thin"/>
      <bottom style="hair"/>
    </border>
    <border>
      <left style="hair"/>
      <right/>
      <top style="thin"/>
      <bottom style="hair"/>
    </border>
    <border>
      <left style="hair"/>
      <right style="hair"/>
      <top/>
      <bottom style="hair"/>
    </border>
    <border>
      <left style="thin"/>
      <right/>
      <top style="thin"/>
      <bottom style="thin"/>
    </border>
    <border>
      <left style="hair"/>
      <right/>
      <top style="thin"/>
      <bottom style="thin"/>
    </border>
    <border>
      <left style="hair"/>
      <right style="hair"/>
      <top style="thin"/>
      <bottom style="thin"/>
    </border>
    <border>
      <left style="thin"/>
      <right style="thin"/>
      <top style="thin"/>
      <bottom style="thin"/>
    </border>
    <border>
      <left/>
      <right style="hair"/>
      <top style="thin"/>
      <bottom style="hair"/>
    </border>
    <border>
      <left style="thin"/>
      <right style="thin"/>
      <top style="thin"/>
      <bottom style="hair"/>
    </border>
    <border>
      <left/>
      <right style="hair"/>
      <top style="hair"/>
      <bottom style="hair"/>
    </border>
    <border>
      <left style="thin"/>
      <right style="thin"/>
      <top style="hair"/>
      <bottom style="hair"/>
    </border>
    <border diagonalDown="1">
      <left style="thin"/>
      <right style="hair"/>
      <top style="hair"/>
      <bottom style="hair"/>
      <diagonal style="hair"/>
    </border>
    <border>
      <left/>
      <right style="hair"/>
      <top style="hair"/>
      <bottom style="thin"/>
    </border>
    <border>
      <left style="thin"/>
      <right style="thin"/>
      <top style="hair"/>
      <bottom style="thin"/>
    </border>
    <border>
      <left style="thin"/>
      <right style="hair"/>
      <top style="thin"/>
      <bottom style="thin"/>
    </border>
    <border>
      <left/>
      <right style="hair"/>
      <top style="thin"/>
      <bottom style="thin"/>
    </border>
    <border>
      <left/>
      <right/>
      <top style="thin"/>
      <bottom/>
    </border>
    <border>
      <left/>
      <right style="thin"/>
      <top style="thin"/>
      <bottom style="thin"/>
    </border>
    <border>
      <left/>
      <right style="thin"/>
      <top style="thin"/>
      <bottom style="double"/>
    </border>
    <border>
      <left/>
      <right style="thin"/>
      <top/>
      <bottom style="thin"/>
    </border>
    <border>
      <left/>
      <right style="thin"/>
      <top style="thin"/>
      <bottom/>
    </border>
    <border>
      <left style="thin"/>
      <right/>
      <top/>
      <bottom style="thin"/>
    </border>
    <border>
      <left/>
      <right style="thin"/>
      <top/>
      <bottom/>
    </border>
    <border>
      <left style="thin"/>
      <right/>
      <top style="thin"/>
      <bottom/>
    </border>
    <border>
      <left style="thin"/>
      <right/>
      <top/>
      <bottom/>
    </border>
    <border>
      <left style="thin"/>
      <right/>
      <top style="thin"/>
      <bottom style="double"/>
    </border>
    <border>
      <left style="thin"/>
      <right style="thin"/>
      <top style="thin"/>
      <bottom style="double"/>
    </border>
    <border>
      <left style="thin"/>
      <right style="double"/>
      <top style="thin"/>
      <bottom/>
    </border>
    <border>
      <left style="double"/>
      <right style="thin"/>
      <top style="thin"/>
      <bottom style="thin"/>
    </border>
    <border>
      <left style="thin"/>
      <right style="double"/>
      <top/>
      <bottom/>
    </border>
    <border>
      <left style="thin"/>
      <right style="double"/>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top/>
      <bottom style="thin"/>
    </border>
    <border>
      <left style="hair"/>
      <right/>
      <top style="thin"/>
      <bottom/>
    </border>
    <border>
      <left style="hair"/>
      <right style="hair"/>
      <top style="thin"/>
      <bottom/>
    </border>
    <border>
      <left style="hair"/>
      <right style="hair"/>
      <top/>
      <bottom style="thin"/>
    </border>
    <border diagonalUp="1"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bottom style="dotted"/>
    </border>
    <border>
      <left style="thin"/>
      <right style="thin"/>
      <top/>
      <bottom style="thin"/>
    </border>
    <border>
      <left style="thin"/>
      <right style="thin"/>
      <top style="dotted"/>
      <bottom style="thin"/>
    </border>
    <border>
      <left style="thin"/>
      <right style="thin"/>
      <top style="thin"/>
      <bottom/>
    </border>
    <border>
      <left style="thin"/>
      <right style="thin"/>
      <top style="thin"/>
      <bottom style="dotted"/>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thin"/>
      <bottom/>
    </border>
    <border>
      <left style="thin"/>
      <right style="hair"/>
      <top/>
      <bottom style="thin"/>
    </border>
    <border>
      <left style="thin"/>
      <right style="thin"/>
      <top/>
      <bottom/>
    </border>
    <border>
      <left style="hair"/>
      <right style="thin"/>
      <top style="thin"/>
      <bottom/>
    </border>
    <border>
      <left style="hair"/>
      <right style="thin"/>
      <top/>
      <bottom style="thin"/>
    </border>
    <border>
      <left style="hair"/>
      <right style="thin"/>
      <top style="thin"/>
      <bottom style="hair"/>
    </border>
    <border>
      <left style="hair"/>
      <right style="thin"/>
      <top style="thin"/>
      <bottom style="thin"/>
    </border>
    <border>
      <left style="thin"/>
      <right style="hair"/>
      <top style="hair"/>
      <bottom style="hair"/>
    </border>
    <border>
      <left style="hair"/>
      <right style="thin"/>
      <top style="hair"/>
      <bottom style="hair"/>
    </border>
    <border>
      <left style="hair"/>
      <right style="thin"/>
      <top style="hair"/>
      <bottom style="thin"/>
    </border>
    <border>
      <left style="hair"/>
      <right/>
      <top style="hair"/>
      <bottom style="hair"/>
    </border>
    <border diagonalDown="1">
      <left style="hair"/>
      <right style="hair"/>
      <top style="hair"/>
      <bottom style="thin"/>
      <diagonal style="hair"/>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right style="hair"/>
      <top style="thin"/>
      <bottom>
        <color indexed="63"/>
      </bottom>
    </border>
    <border>
      <left/>
      <right style="hair"/>
      <top>
        <color indexed="63"/>
      </top>
      <bottom style="thin"/>
    </border>
    <border>
      <left style="double"/>
      <right/>
      <top style="thin"/>
      <bottom/>
    </border>
    <border>
      <left style="double"/>
      <right/>
      <top style="thin"/>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style="medium"/>
    </border>
    <border>
      <left style="hair"/>
      <right style="hair"/>
      <top style="hair"/>
      <bottom style="medium"/>
    </border>
    <border>
      <left style="medium"/>
      <right style="thin"/>
      <top/>
      <bottom style="medium"/>
    </border>
    <border>
      <left style="thin"/>
      <right style="thin"/>
      <top/>
      <bottom style="medium"/>
    </border>
    <border>
      <left style="thin"/>
      <right style="medium"/>
      <top/>
      <bottom style="medium"/>
    </border>
    <border>
      <left style="medium"/>
      <right/>
      <top/>
      <bottom style="medium"/>
    </border>
    <border>
      <left/>
      <right style="thin"/>
      <top/>
      <bottom style="medium"/>
    </border>
    <border>
      <left style="thin"/>
      <right style="double"/>
      <top style="medium"/>
      <bottom style="thin"/>
    </border>
    <border>
      <left/>
      <right style="thin"/>
      <top style="medium"/>
      <bottom style="thin"/>
    </border>
    <border>
      <left style="medium"/>
      <right style="thin"/>
      <top style="thin"/>
      <bottom style="double"/>
    </border>
    <border>
      <left style="medium"/>
      <right style="thin"/>
      <top/>
      <bottom/>
    </border>
    <border>
      <left style="thin"/>
      <right style="medium"/>
      <top style="thin"/>
      <bottom/>
    </border>
    <border>
      <left style="thin"/>
      <right/>
      <top style="medium"/>
      <bottom style="thin"/>
    </border>
    <border>
      <left/>
      <right style="medium"/>
      <top style="medium"/>
      <bottom/>
    </border>
    <border>
      <left style="medium"/>
      <right style="thin"/>
      <top style="thin"/>
      <bottom/>
    </border>
    <border>
      <left/>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medium"/>
      <top style="medium"/>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0"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182" fontId="45" fillId="0" borderId="0" applyFill="0" applyBorder="0" applyAlignment="0">
      <protection/>
    </xf>
    <xf numFmtId="0" fontId="46" fillId="0" borderId="1" applyNumberFormat="0" applyAlignment="0" applyProtection="0"/>
    <xf numFmtId="0" fontId="46" fillId="0" borderId="2">
      <alignment horizontal="left" vertical="center"/>
      <protection/>
    </xf>
    <xf numFmtId="0" fontId="47" fillId="0" borderId="0">
      <alignment/>
      <protection/>
    </xf>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5" fillId="0" borderId="0" applyNumberFormat="0" applyFill="0" applyBorder="0" applyAlignment="0" applyProtection="0"/>
    <xf numFmtId="0" fontId="116" fillId="25" borderId="3" applyNumberFormat="0" applyAlignment="0" applyProtection="0"/>
    <xf numFmtId="0" fontId="117" fillId="26" borderId="0" applyNumberFormat="0" applyBorder="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0" fillId="27" borderId="4" applyNumberFormat="0" applyFont="0" applyAlignment="0" applyProtection="0"/>
    <xf numFmtId="0" fontId="119" fillId="0" borderId="5" applyNumberFormat="0" applyFill="0" applyAlignment="0" applyProtection="0"/>
    <xf numFmtId="0" fontId="120" fillId="28" borderId="0" applyNumberFormat="0" applyBorder="0" applyAlignment="0" applyProtection="0"/>
    <xf numFmtId="183" fontId="24" fillId="29" borderId="6" applyFont="0" applyFill="0" applyBorder="0" applyAlignment="0" applyProtection="0"/>
    <xf numFmtId="0" fontId="121" fillId="30" borderId="7"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3" fillId="0" borderId="8" applyNumberFormat="0" applyFill="0" applyAlignment="0" applyProtection="0"/>
    <xf numFmtId="0" fontId="124" fillId="0" borderId="9" applyNumberFormat="0" applyFill="0" applyAlignment="0" applyProtection="0"/>
    <xf numFmtId="0" fontId="125" fillId="0" borderId="10" applyNumberFormat="0" applyFill="0" applyAlignment="0" applyProtection="0"/>
    <xf numFmtId="0" fontId="125" fillId="0" borderId="0" applyNumberFormat="0" applyFill="0" applyBorder="0" applyAlignment="0" applyProtection="0"/>
    <xf numFmtId="0" fontId="126" fillId="0" borderId="11" applyNumberFormat="0" applyFill="0" applyAlignment="0" applyProtection="0"/>
    <xf numFmtId="0" fontId="127" fillId="30" borderId="12"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9" fillId="31" borderId="7" applyNumberFormat="0" applyAlignment="0" applyProtection="0"/>
    <xf numFmtId="0" fontId="113" fillId="0" borderId="0">
      <alignment vertical="center"/>
      <protection/>
    </xf>
    <xf numFmtId="0" fontId="8" fillId="0" borderId="0">
      <alignment/>
      <protection/>
    </xf>
    <xf numFmtId="0" fontId="130" fillId="32" borderId="0" applyNumberFormat="0" applyBorder="0" applyAlignment="0" applyProtection="0"/>
  </cellStyleXfs>
  <cellXfs count="713">
    <xf numFmtId="0" fontId="0" fillId="0" borderId="0" xfId="0" applyAlignment="1">
      <alignment vertical="center"/>
    </xf>
    <xf numFmtId="176" fontId="3" fillId="33" borderId="0" xfId="0" applyNumberFormat="1" applyFont="1" applyFill="1" applyAlignment="1" applyProtection="1">
      <alignment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3"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horizontal="center"/>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horizontal="center"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Alignment="1" applyProtection="1">
      <alignment horizontal="center" vertical="center"/>
      <protection/>
    </xf>
    <xf numFmtId="0" fontId="6" fillId="33" borderId="0" xfId="0" applyFont="1" applyFill="1" applyBorder="1" applyAlignment="1" applyProtection="1">
      <alignment vertical="center"/>
      <protection/>
    </xf>
    <xf numFmtId="0" fontId="6" fillId="33" borderId="0" xfId="0" applyFont="1" applyFill="1" applyAlignment="1" applyProtection="1">
      <alignment horizontal="right" vertical="center"/>
      <protection/>
    </xf>
    <xf numFmtId="0" fontId="6" fillId="33" borderId="0" xfId="0" applyFont="1" applyFill="1" applyBorder="1" applyAlignment="1" applyProtection="1">
      <alignment horizontal="center" vertical="center" shrinkToFit="1"/>
      <protection/>
    </xf>
    <xf numFmtId="0" fontId="7" fillId="33" borderId="0" xfId="0" applyFont="1" applyFill="1" applyAlignment="1" applyProtection="1">
      <alignment horizontal="left"/>
      <protection/>
    </xf>
    <xf numFmtId="0" fontId="6" fillId="33" borderId="0" xfId="0" applyFont="1" applyFill="1" applyAlignment="1" applyProtection="1">
      <alignment horizontal="center" vertical="center" wrapText="1"/>
      <protection/>
    </xf>
    <xf numFmtId="0" fontId="6" fillId="33" borderId="13"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4" fillId="0" borderId="0" xfId="0" applyFont="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0"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9" fillId="33" borderId="0" xfId="0" applyFont="1" applyFill="1" applyAlignment="1" applyProtection="1">
      <alignment vertical="center"/>
      <protection/>
    </xf>
    <xf numFmtId="0" fontId="6" fillId="33" borderId="14"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13" fillId="33" borderId="0" xfId="0" applyFont="1" applyFill="1" applyAlignment="1" applyProtection="1">
      <alignment vertical="center"/>
      <protection/>
    </xf>
    <xf numFmtId="0" fontId="13" fillId="0" borderId="0" xfId="0" applyFont="1" applyAlignment="1" applyProtection="1">
      <alignment/>
      <protection/>
    </xf>
    <xf numFmtId="0" fontId="10" fillId="33" borderId="0" xfId="0" applyFont="1" applyFill="1" applyAlignment="1" applyProtection="1">
      <alignment/>
      <protection/>
    </xf>
    <xf numFmtId="0" fontId="10" fillId="33" borderId="0" xfId="0" applyFont="1" applyFill="1" applyAlignment="1" applyProtection="1">
      <alignment horizontal="center"/>
      <protection/>
    </xf>
    <xf numFmtId="0" fontId="13" fillId="33" borderId="0" xfId="0" applyFont="1" applyFill="1" applyAlignment="1" applyProtection="1">
      <alignment/>
      <protection/>
    </xf>
    <xf numFmtId="0" fontId="8" fillId="0" borderId="0" xfId="0" applyFont="1" applyAlignment="1" applyProtection="1">
      <alignment horizontal="left" vertical="center"/>
      <protection/>
    </xf>
    <xf numFmtId="0" fontId="12" fillId="33" borderId="0" xfId="0" applyFont="1" applyFill="1" applyBorder="1" applyAlignment="1" applyProtection="1">
      <alignment/>
      <protection/>
    </xf>
    <xf numFmtId="0" fontId="13" fillId="33" borderId="0" xfId="0" applyFont="1" applyFill="1" applyBorder="1" applyAlignment="1" applyProtection="1">
      <alignment horizontal="right" indent="1"/>
      <protection/>
    </xf>
    <xf numFmtId="0" fontId="13" fillId="33" borderId="0" xfId="0" applyFont="1" applyFill="1" applyBorder="1" applyAlignment="1" applyProtection="1">
      <alignment/>
      <protection/>
    </xf>
    <xf numFmtId="0" fontId="4" fillId="0" borderId="0" xfId="0" applyFont="1" applyFill="1" applyAlignment="1" applyProtection="1">
      <alignment vertical="center"/>
      <protection/>
    </xf>
    <xf numFmtId="0" fontId="13" fillId="0" borderId="0" xfId="0" applyFont="1" applyAlignment="1" applyProtection="1">
      <alignment shrinkToFit="1"/>
      <protection/>
    </xf>
    <xf numFmtId="0" fontId="12" fillId="33" borderId="0" xfId="0" applyFont="1" applyFill="1" applyBorder="1" applyAlignment="1" applyProtection="1">
      <alignment shrinkToFit="1"/>
      <protection/>
    </xf>
    <xf numFmtId="0" fontId="4" fillId="0" borderId="0" xfId="0" applyFont="1" applyFill="1" applyAlignment="1" applyProtection="1">
      <alignment/>
      <protection/>
    </xf>
    <xf numFmtId="0" fontId="4"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protection/>
    </xf>
    <xf numFmtId="176" fontId="3" fillId="33" borderId="0" xfId="0" applyNumberFormat="1" applyFont="1" applyFill="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left" vertical="center"/>
      <protection/>
    </xf>
    <xf numFmtId="0" fontId="6" fillId="34" borderId="15" xfId="0" applyFont="1" applyFill="1" applyBorder="1" applyAlignment="1" applyProtection="1">
      <alignment horizontal="center" vertical="center"/>
      <protection/>
    </xf>
    <xf numFmtId="0" fontId="6" fillId="34" borderId="15" xfId="0" applyFont="1" applyFill="1" applyBorder="1" applyAlignment="1" applyProtection="1">
      <alignment horizontal="left" vertical="center"/>
      <protection/>
    </xf>
    <xf numFmtId="0" fontId="9" fillId="34" borderId="15" xfId="0" applyFont="1" applyFill="1" applyBorder="1" applyAlignment="1" applyProtection="1">
      <alignment horizontal="left"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0" fontId="9" fillId="34" borderId="16" xfId="0" applyFont="1" applyFill="1" applyBorder="1" applyAlignment="1" applyProtection="1">
      <alignment horizontal="left" vertical="center"/>
      <protection/>
    </xf>
    <xf numFmtId="0" fontId="9" fillId="33" borderId="13" xfId="0" applyFont="1" applyFill="1" applyBorder="1" applyAlignment="1" applyProtection="1">
      <alignment horizontal="center" vertical="center"/>
      <protection/>
    </xf>
    <xf numFmtId="0" fontId="6" fillId="33" borderId="13" xfId="0" applyFont="1" applyFill="1" applyBorder="1" applyAlignment="1" applyProtection="1">
      <alignment vertical="center"/>
      <protection/>
    </xf>
    <xf numFmtId="0" fontId="10" fillId="33" borderId="13" xfId="0" applyFont="1" applyFill="1" applyBorder="1" applyAlignment="1" applyProtection="1">
      <alignment horizontal="right" vertical="center"/>
      <protection/>
    </xf>
    <xf numFmtId="0" fontId="8" fillId="0" borderId="0" xfId="0" applyFont="1" applyAlignment="1" applyProtection="1">
      <alignment vertical="top" shrinkToFit="1"/>
      <protection/>
    </xf>
    <xf numFmtId="0" fontId="14" fillId="0" borderId="0" xfId="0" applyFont="1" applyAlignment="1" applyProtection="1">
      <alignment vertical="top" shrinkToFit="1"/>
      <protection/>
    </xf>
    <xf numFmtId="0" fontId="21" fillId="0" borderId="0" xfId="0" applyFont="1" applyAlignment="1" applyProtection="1">
      <alignment horizontal="right" vertical="top"/>
      <protection/>
    </xf>
    <xf numFmtId="0" fontId="10" fillId="0" borderId="17" xfId="0" applyFont="1" applyBorder="1" applyAlignment="1" applyProtection="1">
      <alignment/>
      <protection/>
    </xf>
    <xf numFmtId="0" fontId="14" fillId="0" borderId="17" xfId="0" applyFont="1" applyBorder="1" applyAlignment="1" applyProtection="1">
      <alignment/>
      <protection/>
    </xf>
    <xf numFmtId="0" fontId="15" fillId="0" borderId="0" xfId="0" applyFont="1" applyBorder="1" applyAlignment="1" applyProtection="1">
      <alignment horizontal="left"/>
      <protection/>
    </xf>
    <xf numFmtId="0" fontId="23" fillId="0" borderId="0" xfId="0" applyFont="1" applyAlignment="1" applyProtection="1">
      <alignment/>
      <protection/>
    </xf>
    <xf numFmtId="0" fontId="12" fillId="0" borderId="0" xfId="0" applyFont="1" applyBorder="1" applyAlignment="1" applyProtection="1">
      <alignment horizontal="left"/>
      <protection/>
    </xf>
    <xf numFmtId="0" fontId="4" fillId="0" borderId="0" xfId="0" applyFont="1" applyAlignment="1" applyProtection="1">
      <alignment vertical="center" shrinkToFit="1"/>
      <protection/>
    </xf>
    <xf numFmtId="0" fontId="4" fillId="0" borderId="0" xfId="0" applyFont="1" applyAlignment="1" applyProtection="1">
      <alignment horizontal="right" vertical="center"/>
      <protection/>
    </xf>
    <xf numFmtId="0" fontId="14" fillId="0" borderId="0" xfId="0" applyFont="1" applyBorder="1" applyAlignment="1" applyProtection="1">
      <alignment horizontal="center" vertical="center" shrinkToFit="1"/>
      <protection/>
    </xf>
    <xf numFmtId="0" fontId="23" fillId="0" borderId="17" xfId="0" applyFont="1" applyBorder="1" applyAlignment="1" applyProtection="1">
      <alignment/>
      <protection/>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0"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shrinkToFit="1"/>
      <protection locked="0"/>
    </xf>
    <xf numFmtId="0" fontId="11" fillId="33" borderId="13" xfId="0" applyFont="1" applyFill="1" applyBorder="1" applyAlignment="1" applyProtection="1">
      <alignment horizontal="right" vertical="center"/>
      <protection/>
    </xf>
    <xf numFmtId="0" fontId="8" fillId="0" borderId="21" xfId="0" applyNumberFormat="1" applyFont="1" applyBorder="1" applyAlignment="1" applyProtection="1">
      <alignment horizontal="center" vertical="center" shrinkToFit="1"/>
      <protection locked="0"/>
    </xf>
    <xf numFmtId="0" fontId="8" fillId="0" borderId="22"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shrinkToFit="1"/>
      <protection locked="0"/>
    </xf>
    <xf numFmtId="181" fontId="14" fillId="0" borderId="15"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8" fillId="0" borderId="24"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181" fontId="14" fillId="0" borderId="27" xfId="0" applyNumberFormat="1" applyFont="1" applyBorder="1" applyAlignment="1" applyProtection="1">
      <alignment horizontal="center" vertical="center" shrinkToFit="1"/>
      <protection locked="0"/>
    </xf>
    <xf numFmtId="0" fontId="11" fillId="33" borderId="0" xfId="0" applyFont="1" applyFill="1" applyBorder="1" applyAlignment="1" applyProtection="1">
      <alignment horizontal="righ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right" vertical="center"/>
      <protection/>
    </xf>
    <xf numFmtId="0" fontId="6" fillId="33" borderId="14" xfId="0" applyFont="1" applyFill="1" applyBorder="1" applyAlignment="1" applyProtection="1">
      <alignment horizontal="center" vertical="center" shrinkToFit="1"/>
      <protection/>
    </xf>
    <xf numFmtId="0" fontId="15" fillId="0" borderId="0" xfId="0" applyFont="1" applyAlignment="1" applyProtection="1">
      <alignment/>
      <protection/>
    </xf>
    <xf numFmtId="0" fontId="8" fillId="0" borderId="28"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shrinkToFit="1"/>
      <protection locked="0"/>
    </xf>
    <xf numFmtId="177" fontId="14" fillId="0" borderId="30" xfId="0" applyNumberFormat="1"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180" fontId="8" fillId="0" borderId="32" xfId="0" applyNumberFormat="1" applyFont="1" applyBorder="1" applyAlignment="1" applyProtection="1">
      <alignment horizontal="center" vertical="center" shrinkToFit="1"/>
      <protection/>
    </xf>
    <xf numFmtId="3" fontId="8" fillId="0" borderId="16" xfId="0" applyNumberFormat="1" applyFont="1" applyBorder="1" applyAlignment="1" applyProtection="1">
      <alignment horizontal="center" vertical="center"/>
      <protection/>
    </xf>
    <xf numFmtId="38" fontId="8" fillId="0" borderId="33" xfId="55" applyFont="1" applyBorder="1" applyAlignment="1" applyProtection="1">
      <alignment horizontal="center" vertical="center"/>
      <protection/>
    </xf>
    <xf numFmtId="180" fontId="8" fillId="0" borderId="34" xfId="0" applyNumberFormat="1" applyFont="1" applyBorder="1" applyAlignment="1" applyProtection="1">
      <alignment horizontal="center" vertical="center" shrinkToFit="1"/>
      <protection/>
    </xf>
    <xf numFmtId="3" fontId="8" fillId="0" borderId="13" xfId="0" applyNumberFormat="1" applyFont="1" applyBorder="1" applyAlignment="1" applyProtection="1">
      <alignment horizontal="center" vertical="center"/>
      <protection/>
    </xf>
    <xf numFmtId="38" fontId="8" fillId="0" borderId="35" xfId="55" applyFont="1" applyBorder="1" applyAlignment="1" applyProtection="1">
      <alignment horizontal="center" vertical="center"/>
      <protection/>
    </xf>
    <xf numFmtId="180" fontId="8" fillId="0" borderId="36" xfId="0" applyNumberFormat="1" applyFont="1" applyBorder="1" applyAlignment="1" applyProtection="1">
      <alignment horizontal="center" vertical="center" shrinkToFit="1"/>
      <protection/>
    </xf>
    <xf numFmtId="180" fontId="8" fillId="0" borderId="37" xfId="0" applyNumberFormat="1" applyFont="1" applyBorder="1" applyAlignment="1" applyProtection="1">
      <alignment horizontal="center" vertical="center" shrinkToFit="1"/>
      <protection/>
    </xf>
    <xf numFmtId="3" fontId="8" fillId="0" borderId="15" xfId="0" applyNumberFormat="1" applyFont="1" applyBorder="1" applyAlignment="1" applyProtection="1">
      <alignment horizontal="center" vertical="center"/>
      <protection/>
    </xf>
    <xf numFmtId="38" fontId="8" fillId="0" borderId="38" xfId="55" applyFont="1" applyBorder="1" applyAlignment="1" applyProtection="1">
      <alignment horizontal="center" vertical="center"/>
      <protection/>
    </xf>
    <xf numFmtId="0" fontId="8" fillId="0" borderId="39" xfId="0" applyFont="1" applyBorder="1" applyAlignment="1" applyProtection="1">
      <alignment horizontal="distributed" vertical="center"/>
      <protection/>
    </xf>
    <xf numFmtId="38" fontId="8" fillId="0" borderId="31" xfId="55" applyFont="1" applyBorder="1" applyAlignment="1" applyProtection="1">
      <alignment horizontal="center" vertical="center"/>
      <protection/>
    </xf>
    <xf numFmtId="0" fontId="8" fillId="33" borderId="0"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4" fillId="33" borderId="0" xfId="0" applyFont="1" applyFill="1" applyBorder="1" applyAlignment="1" applyProtection="1">
      <alignment vertical="center" shrinkToFit="1"/>
      <protection/>
    </xf>
    <xf numFmtId="0" fontId="8" fillId="33" borderId="0" xfId="0" applyFont="1" applyFill="1" applyAlignment="1" applyProtection="1">
      <alignment vertical="center"/>
      <protection/>
    </xf>
    <xf numFmtId="0" fontId="14" fillId="33" borderId="0" xfId="0" applyFont="1" applyFill="1" applyAlignment="1" applyProtection="1">
      <alignment vertical="center"/>
      <protection/>
    </xf>
    <xf numFmtId="0" fontId="4" fillId="33" borderId="0" xfId="0" applyFont="1" applyFill="1" applyAlignment="1" applyProtection="1">
      <alignment vertical="center" shrinkToFit="1"/>
      <protection/>
    </xf>
    <xf numFmtId="0" fontId="8" fillId="35" borderId="31" xfId="0" applyFont="1" applyFill="1" applyBorder="1" applyAlignment="1" applyProtection="1">
      <alignment horizontal="center" vertical="center"/>
      <protection/>
    </xf>
    <xf numFmtId="0" fontId="14" fillId="35" borderId="39" xfId="0" applyFont="1" applyFill="1" applyBorder="1" applyAlignment="1" applyProtection="1">
      <alignment horizontal="center" vertical="center"/>
      <protection/>
    </xf>
    <xf numFmtId="0" fontId="14" fillId="35" borderId="40" xfId="0" applyFont="1" applyFill="1" applyBorder="1" applyAlignment="1" applyProtection="1">
      <alignment horizontal="center" vertical="center" wrapText="1"/>
      <protection/>
    </xf>
    <xf numFmtId="0" fontId="6" fillId="35" borderId="30" xfId="0" applyFont="1" applyFill="1" applyBorder="1" applyAlignment="1" applyProtection="1">
      <alignment horizontal="center" vertical="center" textRotation="255"/>
      <protection/>
    </xf>
    <xf numFmtId="0" fontId="14" fillId="35" borderId="29" xfId="0" applyFont="1" applyFill="1" applyBorder="1" applyAlignment="1" applyProtection="1">
      <alignment horizontal="center" vertical="center" wrapText="1"/>
      <protection/>
    </xf>
    <xf numFmtId="0" fontId="14" fillId="35" borderId="28" xfId="0" applyFont="1" applyFill="1" applyBorder="1" applyAlignment="1" applyProtection="1">
      <alignment horizontal="center" vertical="center" wrapText="1"/>
      <protection/>
    </xf>
    <xf numFmtId="0" fontId="14" fillId="35" borderId="39" xfId="0" applyFont="1" applyFill="1" applyBorder="1" applyAlignment="1" applyProtection="1">
      <alignment horizontal="center" wrapText="1"/>
      <protection/>
    </xf>
    <xf numFmtId="0" fontId="14" fillId="35" borderId="30" xfId="0" applyFont="1" applyFill="1" applyBorder="1" applyAlignment="1" applyProtection="1">
      <alignment horizontal="center"/>
      <protection/>
    </xf>
    <xf numFmtId="0" fontId="14" fillId="35" borderId="29" xfId="0" applyFont="1" applyFill="1" applyBorder="1" applyAlignment="1" applyProtection="1">
      <alignment horizontal="center"/>
      <protection/>
    </xf>
    <xf numFmtId="0" fontId="14" fillId="35" borderId="30" xfId="0" applyFont="1" applyFill="1" applyBorder="1" applyAlignment="1" applyProtection="1">
      <alignment horizontal="center" wrapText="1"/>
      <protection/>
    </xf>
    <xf numFmtId="0" fontId="14" fillId="35" borderId="29" xfId="0" applyFont="1" applyFill="1" applyBorder="1" applyAlignment="1" applyProtection="1">
      <alignment horizontal="center" shrinkToFit="1"/>
      <protection/>
    </xf>
    <xf numFmtId="0" fontId="14" fillId="35" borderId="31" xfId="0" applyFont="1" applyFill="1" applyBorder="1" applyAlignment="1" applyProtection="1">
      <alignment horizontal="center" vertical="center" wrapText="1"/>
      <protection/>
    </xf>
    <xf numFmtId="38" fontId="25" fillId="0" borderId="41" xfId="0" applyNumberFormat="1" applyFont="1" applyBorder="1" applyAlignment="1" applyProtection="1">
      <alignment horizontal="center" vertical="center"/>
      <protection/>
    </xf>
    <xf numFmtId="181" fontId="6" fillId="33" borderId="0" xfId="0" applyNumberFormat="1" applyFont="1" applyFill="1" applyAlignment="1" applyProtection="1">
      <alignment vertical="center"/>
      <protection/>
    </xf>
    <xf numFmtId="0" fontId="13" fillId="0" borderId="39" xfId="0" applyFont="1" applyBorder="1" applyAlignment="1" applyProtection="1">
      <alignment horizontal="center" vertical="center"/>
      <protection locked="0"/>
    </xf>
    <xf numFmtId="0" fontId="24" fillId="0" borderId="31" xfId="0" applyFont="1" applyFill="1" applyBorder="1" applyAlignment="1">
      <alignment horizontal="center" vertical="center" shrinkToFit="1"/>
    </xf>
    <xf numFmtId="0" fontId="24" fillId="0" borderId="0" xfId="0" applyFont="1" applyFill="1" applyAlignment="1">
      <alignment vertical="center" shrinkToFit="1"/>
    </xf>
    <xf numFmtId="0" fontId="24" fillId="0" borderId="0" xfId="0" applyFont="1" applyAlignment="1">
      <alignment vertical="center" shrinkToFit="1"/>
    </xf>
    <xf numFmtId="0" fontId="24" fillId="0" borderId="31" xfId="0" applyFont="1" applyFill="1" applyBorder="1" applyAlignment="1">
      <alignment vertical="center" shrinkToFit="1"/>
    </xf>
    <xf numFmtId="0" fontId="14" fillId="0" borderId="40" xfId="0" applyFont="1" applyBorder="1" applyAlignment="1" applyProtection="1">
      <alignment horizontal="center" vertical="center" wrapText="1" shrinkToFit="1"/>
      <protection/>
    </xf>
    <xf numFmtId="38" fontId="24" fillId="0" borderId="31" xfId="0" applyNumberFormat="1"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29" fillId="0" borderId="0" xfId="0" applyFont="1" applyAlignment="1">
      <alignment vertical="center"/>
    </xf>
    <xf numFmtId="0" fontId="13" fillId="0" borderId="41" xfId="0" applyFont="1" applyBorder="1" applyAlignment="1">
      <alignment vertical="center"/>
    </xf>
    <xf numFmtId="0" fontId="13" fillId="0" borderId="43" xfId="0" applyFont="1" applyBorder="1" applyAlignment="1">
      <alignment horizontal="right" vertical="center"/>
    </xf>
    <xf numFmtId="0" fontId="13" fillId="0" borderId="44" xfId="0" applyFont="1" applyBorder="1" applyAlignment="1">
      <alignment horizontal="right" vertical="center"/>
    </xf>
    <xf numFmtId="0" fontId="31" fillId="0" borderId="0" xfId="0" applyFont="1" applyAlignment="1">
      <alignment vertical="center" shrinkToFit="1"/>
    </xf>
    <xf numFmtId="0" fontId="31" fillId="0" borderId="0" xfId="0" applyFont="1" applyAlignment="1">
      <alignment vertical="center"/>
    </xf>
    <xf numFmtId="0" fontId="28" fillId="0" borderId="0" xfId="0" applyFont="1" applyAlignment="1">
      <alignment vertical="center"/>
    </xf>
    <xf numFmtId="0" fontId="34" fillId="0" borderId="0" xfId="0" applyFont="1" applyAlignment="1">
      <alignment vertical="center"/>
    </xf>
    <xf numFmtId="0" fontId="34" fillId="0" borderId="0" xfId="0" applyFont="1" applyAlignment="1">
      <alignment vertical="center"/>
    </xf>
    <xf numFmtId="0" fontId="29" fillId="0" borderId="0" xfId="0" applyFont="1" applyBorder="1" applyAlignment="1">
      <alignment horizontal="distributed" vertical="center"/>
    </xf>
    <xf numFmtId="0" fontId="28" fillId="0" borderId="0" xfId="0" applyFont="1" applyBorder="1" applyAlignment="1">
      <alignment horizontal="center" vertical="center"/>
    </xf>
    <xf numFmtId="0" fontId="13" fillId="0" borderId="0" xfId="0" applyFont="1" applyBorder="1" applyAlignment="1">
      <alignment vertical="center"/>
    </xf>
    <xf numFmtId="0" fontId="29" fillId="0" borderId="41" xfId="0" applyFont="1" applyBorder="1" applyAlignment="1">
      <alignment horizontal="distributed" vertical="center"/>
    </xf>
    <xf numFmtId="0" fontId="13" fillId="0" borderId="28"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17" xfId="0" applyFont="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47" xfId="0" applyFont="1" applyBorder="1" applyAlignment="1">
      <alignment vertical="center"/>
    </xf>
    <xf numFmtId="0" fontId="32" fillId="0" borderId="48" xfId="0" applyFont="1" applyBorder="1" applyAlignment="1">
      <alignment vertical="center"/>
    </xf>
    <xf numFmtId="0" fontId="32" fillId="0" borderId="41" xfId="0" applyFont="1" applyBorder="1" applyAlignment="1">
      <alignment vertical="center"/>
    </xf>
    <xf numFmtId="0" fontId="13" fillId="0" borderId="49" xfId="0" applyFont="1" applyBorder="1" applyAlignment="1">
      <alignment vertical="center"/>
    </xf>
    <xf numFmtId="0" fontId="30" fillId="0" borderId="0" xfId="0" applyFont="1" applyAlignment="1">
      <alignment vertical="center"/>
    </xf>
    <xf numFmtId="0" fontId="34" fillId="0" borderId="0" xfId="0" applyFont="1" applyBorder="1" applyAlignment="1">
      <alignment vertical="center"/>
    </xf>
    <xf numFmtId="0" fontId="36" fillId="0" borderId="0" xfId="0" applyFont="1" applyFill="1" applyBorder="1" applyAlignment="1">
      <alignment horizontal="right" vertical="center"/>
    </xf>
    <xf numFmtId="0" fontId="29" fillId="0" borderId="0" xfId="0" applyFont="1" applyBorder="1" applyAlignment="1">
      <alignment vertical="center"/>
    </xf>
    <xf numFmtId="0" fontId="35" fillId="0" borderId="0" xfId="0" applyFont="1" applyBorder="1" applyAlignment="1">
      <alignment horizontal="left" vertical="center" indent="1"/>
    </xf>
    <xf numFmtId="0" fontId="30" fillId="0" borderId="42" xfId="0" applyFont="1" applyBorder="1" applyAlignment="1">
      <alignment horizontal="center" vertical="center"/>
    </xf>
    <xf numFmtId="0" fontId="30" fillId="0" borderId="2" xfId="0" applyFont="1" applyBorder="1" applyAlignment="1">
      <alignment vertical="center"/>
    </xf>
    <xf numFmtId="3" fontId="35" fillId="0" borderId="50" xfId="0" applyNumberFormat="1" applyFont="1" applyBorder="1" applyAlignment="1">
      <alignment horizontal="right" vertical="center" indent="1"/>
    </xf>
    <xf numFmtId="0" fontId="29" fillId="0" borderId="31" xfId="0" applyFont="1" applyBorder="1" applyAlignment="1">
      <alignment vertical="center"/>
    </xf>
    <xf numFmtId="0" fontId="29" fillId="0" borderId="51" xfId="0" applyFont="1" applyBorder="1" applyAlignment="1">
      <alignment vertical="center"/>
    </xf>
    <xf numFmtId="0" fontId="13" fillId="0" borderId="50" xfId="0" applyFont="1" applyBorder="1" applyAlignment="1">
      <alignment vertical="center"/>
    </xf>
    <xf numFmtId="3" fontId="35" fillId="0" borderId="28" xfId="0" applyNumberFormat="1" applyFont="1" applyBorder="1" applyAlignment="1">
      <alignment horizontal="right" vertical="center" indent="1"/>
    </xf>
    <xf numFmtId="3" fontId="28" fillId="0" borderId="46" xfId="0" applyNumberFormat="1" applyFont="1" applyBorder="1" applyAlignment="1">
      <alignment horizontal="right" vertical="center" indent="1"/>
    </xf>
    <xf numFmtId="0" fontId="13" fillId="0" borderId="42" xfId="0" applyFont="1" applyBorder="1" applyAlignment="1">
      <alignment horizontal="right" vertical="center"/>
    </xf>
    <xf numFmtId="0" fontId="34" fillId="0" borderId="31" xfId="0" applyFont="1" applyBorder="1" applyAlignment="1">
      <alignment vertical="center"/>
    </xf>
    <xf numFmtId="0" fontId="34" fillId="0" borderId="51" xfId="0" applyFont="1" applyBorder="1" applyAlignment="1">
      <alignment vertical="center"/>
    </xf>
    <xf numFmtId="0" fontId="30" fillId="0" borderId="43" xfId="0" applyFont="1" applyBorder="1" applyAlignment="1">
      <alignment horizontal="center" vertical="center"/>
    </xf>
    <xf numFmtId="0" fontId="24" fillId="0" borderId="31" xfId="0" applyFont="1" applyBorder="1" applyAlignment="1">
      <alignment horizontal="center" vertical="center" shrinkToFit="1"/>
    </xf>
    <xf numFmtId="0" fontId="24" fillId="0" borderId="28" xfId="0" applyFont="1" applyFill="1" applyBorder="1" applyAlignment="1">
      <alignment horizontal="center" vertical="center" shrinkToFit="1"/>
    </xf>
    <xf numFmtId="38" fontId="24" fillId="0" borderId="28" xfId="0" applyNumberFormat="1" applyFont="1" applyBorder="1" applyAlignment="1">
      <alignment horizontal="center" vertical="center" shrinkToFit="1"/>
    </xf>
    <xf numFmtId="0" fontId="24" fillId="36" borderId="49" xfId="0" applyFont="1" applyFill="1" applyBorder="1" applyAlignment="1">
      <alignment horizontal="center" vertical="center" shrinkToFit="1"/>
    </xf>
    <xf numFmtId="0" fontId="4" fillId="33" borderId="34" xfId="0" applyFont="1" applyFill="1" applyBorder="1" applyAlignment="1" applyProtection="1">
      <alignment vertical="center"/>
      <protection/>
    </xf>
    <xf numFmtId="0" fontId="10" fillId="33" borderId="0" xfId="0" applyFont="1" applyFill="1" applyBorder="1" applyAlignment="1" applyProtection="1">
      <alignment horizontal="center"/>
      <protection/>
    </xf>
    <xf numFmtId="0" fontId="4" fillId="0" borderId="0" xfId="0" applyFont="1" applyBorder="1" applyAlignment="1" applyProtection="1">
      <alignment horizontal="center" vertical="center"/>
      <protection/>
    </xf>
    <xf numFmtId="0" fontId="32" fillId="0" borderId="17" xfId="0" applyFont="1" applyBorder="1" applyAlignment="1">
      <alignment vertical="top"/>
    </xf>
    <xf numFmtId="0" fontId="32" fillId="0" borderId="17" xfId="0" applyFont="1" applyBorder="1" applyAlignment="1">
      <alignment vertical="center"/>
    </xf>
    <xf numFmtId="38" fontId="24" fillId="0" borderId="42" xfId="0" applyNumberFormat="1" applyFont="1" applyBorder="1" applyAlignment="1">
      <alignment horizontal="center" vertical="center" shrinkToFit="1"/>
    </xf>
    <xf numFmtId="0" fontId="24" fillId="36" borderId="52" xfId="0" applyFont="1" applyFill="1" applyBorder="1" applyAlignment="1">
      <alignment horizontal="center" vertical="center" shrinkToFit="1"/>
    </xf>
    <xf numFmtId="0" fontId="24" fillId="36" borderId="53" xfId="0" applyFont="1" applyFill="1" applyBorder="1" applyAlignment="1">
      <alignment horizontal="center" vertical="center" shrinkToFit="1"/>
    </xf>
    <xf numFmtId="0" fontId="24" fillId="36" borderId="54" xfId="0" applyFont="1" applyFill="1" applyBorder="1" applyAlignment="1">
      <alignment horizontal="center" vertical="center" shrinkToFit="1"/>
    </xf>
    <xf numFmtId="38" fontId="24" fillId="0" borderId="53" xfId="0" applyNumberFormat="1" applyFont="1" applyFill="1" applyBorder="1" applyAlignment="1">
      <alignment horizontal="center" vertical="center" shrinkToFit="1"/>
    </xf>
    <xf numFmtId="0" fontId="24" fillId="0" borderId="55" xfId="0" applyFont="1" applyBorder="1" applyAlignment="1">
      <alignment horizontal="center" vertical="center" shrinkToFit="1"/>
    </xf>
    <xf numFmtId="0" fontId="24" fillId="0" borderId="53" xfId="0" applyFont="1" applyBorder="1" applyAlignment="1">
      <alignment horizontal="center" vertical="center" shrinkToFit="1"/>
    </xf>
    <xf numFmtId="3" fontId="24" fillId="0" borderId="31" xfId="0" applyNumberFormat="1" applyFont="1" applyBorder="1" applyAlignment="1">
      <alignment horizontal="center" vertical="center" shrinkToFit="1"/>
    </xf>
    <xf numFmtId="0" fontId="39" fillId="0" borderId="0" xfId="0" applyFont="1" applyAlignment="1">
      <alignment/>
    </xf>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28" fillId="36" borderId="56" xfId="0" applyFont="1" applyFill="1" applyBorder="1" applyAlignment="1" applyProtection="1">
      <alignment horizontal="center" vertical="center"/>
      <protection locked="0"/>
    </xf>
    <xf numFmtId="0" fontId="28" fillId="36" borderId="57" xfId="0" applyFont="1" applyFill="1" applyBorder="1" applyAlignment="1" applyProtection="1">
      <alignment horizontal="center" vertical="center"/>
      <protection locked="0"/>
    </xf>
    <xf numFmtId="0" fontId="28" fillId="36" borderId="58" xfId="0" applyFont="1" applyFill="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24" fillId="0" borderId="31" xfId="0" applyFont="1" applyFill="1" applyBorder="1" applyAlignment="1" applyProtection="1">
      <alignment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38" fontId="24" fillId="0" borderId="53" xfId="0" applyNumberFormat="1" applyFont="1" applyFill="1" applyBorder="1" applyAlignment="1" applyProtection="1">
      <alignment horizontal="center" vertical="center" shrinkToFit="1"/>
      <protection locked="0"/>
    </xf>
    <xf numFmtId="38" fontId="24" fillId="0" borderId="31" xfId="0" applyNumberFormat="1" applyFont="1" applyFill="1" applyBorder="1" applyAlignment="1" applyProtection="1">
      <alignment horizontal="center" vertical="center" shrinkToFit="1"/>
      <protection locked="0"/>
    </xf>
    <xf numFmtId="0" fontId="24" fillId="0" borderId="55" xfId="0" applyFont="1" applyBorder="1" applyAlignment="1" applyProtection="1">
      <alignment horizontal="center" vertical="center" shrinkToFit="1"/>
      <protection locked="0"/>
    </xf>
    <xf numFmtId="38" fontId="24" fillId="0" borderId="42" xfId="0" applyNumberFormat="1" applyFont="1" applyBorder="1" applyAlignment="1" applyProtection="1">
      <alignment horizontal="center" vertical="center" shrinkToFit="1"/>
      <protection locked="0"/>
    </xf>
    <xf numFmtId="38" fontId="24" fillId="0" borderId="28" xfId="0" applyNumberFormat="1" applyFont="1" applyBorder="1" applyAlignment="1" applyProtection="1">
      <alignment horizontal="center" vertical="center" shrinkToFit="1"/>
      <protection locked="0"/>
    </xf>
    <xf numFmtId="0" fontId="24" fillId="0" borderId="53"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3" fontId="24" fillId="0" borderId="31" xfId="0" applyNumberFormat="1" applyFont="1" applyBorder="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24" fillId="37" borderId="0" xfId="0" applyFont="1" applyFill="1" applyAlignment="1">
      <alignment vertical="center" shrinkToFit="1"/>
    </xf>
    <xf numFmtId="0" fontId="27" fillId="37" borderId="0" xfId="0" applyFont="1" applyFill="1" applyAlignment="1">
      <alignment vertical="center"/>
    </xf>
    <xf numFmtId="0" fontId="24" fillId="37" borderId="0" xfId="0" applyFont="1" applyFill="1" applyAlignment="1" applyProtection="1">
      <alignment vertical="center" shrinkToFit="1"/>
      <protection locked="0"/>
    </xf>
    <xf numFmtId="0" fontId="24" fillId="37" borderId="0" xfId="0" applyFont="1" applyFill="1" applyBorder="1" applyAlignment="1">
      <alignment vertical="center" shrinkToFit="1"/>
    </xf>
    <xf numFmtId="0" fontId="24" fillId="37" borderId="0" xfId="0" applyFont="1" applyFill="1" applyBorder="1" applyAlignment="1">
      <alignment horizontal="center" vertical="center" shrinkToFit="1"/>
    </xf>
    <xf numFmtId="38" fontId="24" fillId="37" borderId="0" xfId="0" applyNumberFormat="1" applyFont="1" applyFill="1" applyBorder="1" applyAlignment="1">
      <alignment vertical="center" shrinkToFit="1"/>
    </xf>
    <xf numFmtId="0" fontId="24" fillId="37" borderId="31" xfId="0" applyFont="1" applyFill="1" applyBorder="1" applyAlignment="1">
      <alignment vertical="center" shrinkToFit="1"/>
    </xf>
    <xf numFmtId="38" fontId="24" fillId="37" borderId="0" xfId="0" applyNumberFormat="1" applyFont="1" applyFill="1" applyAlignment="1">
      <alignment vertical="center" shrinkToFit="1"/>
    </xf>
    <xf numFmtId="0" fontId="27" fillId="37" borderId="0" xfId="0" applyFont="1" applyFill="1" applyBorder="1" applyAlignment="1">
      <alignment vertical="center"/>
    </xf>
    <xf numFmtId="0" fontId="8" fillId="0" borderId="16" xfId="0" applyNumberFormat="1" applyFont="1" applyBorder="1" applyAlignment="1" applyProtection="1">
      <alignment horizontal="center"/>
      <protection locked="0"/>
    </xf>
    <xf numFmtId="0" fontId="8" fillId="0" borderId="26" xfId="0" applyNumberFormat="1" applyFont="1" applyBorder="1" applyAlignment="1" applyProtection="1">
      <alignment horizontal="center"/>
      <protection locked="0"/>
    </xf>
    <xf numFmtId="0" fontId="8" fillId="38" borderId="59" xfId="0" applyNumberFormat="1" applyFont="1" applyFill="1" applyBorder="1" applyAlignment="1" applyProtection="1">
      <alignment horizontal="center" vertical="center"/>
      <protection locked="0"/>
    </xf>
    <xf numFmtId="0" fontId="8" fillId="0" borderId="60" xfId="0" applyNumberFormat="1" applyFont="1" applyBorder="1" applyAlignment="1" applyProtection="1">
      <alignment horizontal="center"/>
      <protection locked="0"/>
    </xf>
    <xf numFmtId="0" fontId="8" fillId="38" borderId="21" xfId="0" applyNumberFormat="1" applyFont="1" applyFill="1" applyBorder="1" applyAlignment="1" applyProtection="1">
      <alignment horizontal="center" vertical="center"/>
      <protection locked="0"/>
    </xf>
    <xf numFmtId="0" fontId="8" fillId="38" borderId="6" xfId="0" applyNumberFormat="1" applyFont="1" applyFill="1" applyBorder="1" applyAlignment="1" applyProtection="1">
      <alignment horizontal="center" vertical="center"/>
      <protection locked="0"/>
    </xf>
    <xf numFmtId="0" fontId="8" fillId="0" borderId="61" xfId="0" applyNumberFormat="1" applyFont="1" applyBorder="1" applyAlignment="1" applyProtection="1">
      <alignment horizontal="center"/>
      <protection locked="0"/>
    </xf>
    <xf numFmtId="0" fontId="8" fillId="38" borderId="15" xfId="0" applyNumberFormat="1" applyFont="1" applyFill="1" applyBorder="1" applyAlignment="1" applyProtection="1">
      <alignment horizontal="center" vertical="center"/>
      <protection locked="0"/>
    </xf>
    <xf numFmtId="0" fontId="8" fillId="38" borderId="62" xfId="0" applyNumberFormat="1" applyFont="1" applyFill="1" applyBorder="1" applyAlignment="1" applyProtection="1">
      <alignment horizontal="center" vertical="center"/>
      <protection locked="0"/>
    </xf>
    <xf numFmtId="0" fontId="13" fillId="0" borderId="46"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0" xfId="0" applyFont="1" applyAlignment="1" applyProtection="1">
      <alignment horizontal="left" vertical="center"/>
      <protection/>
    </xf>
    <xf numFmtId="0" fontId="4" fillId="0" borderId="0" xfId="0" applyFont="1" applyAlignment="1" applyProtection="1">
      <alignment horizontal="lef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4" fillId="39" borderId="28" xfId="0" applyFont="1" applyFill="1" applyBorder="1" applyAlignment="1" applyProtection="1">
      <alignment horizontal="center" vertical="center" wrapText="1"/>
      <protection/>
    </xf>
    <xf numFmtId="0" fontId="14" fillId="39" borderId="39" xfId="0" applyFont="1" applyFill="1" applyBorder="1" applyAlignment="1" applyProtection="1">
      <alignment horizontal="center" wrapText="1"/>
      <protection/>
    </xf>
    <xf numFmtId="0" fontId="14" fillId="39" borderId="30" xfId="0" applyFont="1" applyFill="1" applyBorder="1" applyAlignment="1" applyProtection="1">
      <alignment horizontal="center"/>
      <protection/>
    </xf>
    <xf numFmtId="0" fontId="14" fillId="39" borderId="29" xfId="0" applyFont="1" applyFill="1" applyBorder="1" applyAlignment="1" applyProtection="1">
      <alignment horizontal="center"/>
      <protection/>
    </xf>
    <xf numFmtId="0" fontId="14" fillId="39" borderId="30" xfId="0" applyFont="1" applyFill="1" applyBorder="1" applyAlignment="1" applyProtection="1">
      <alignment horizontal="center" wrapText="1"/>
      <protection/>
    </xf>
    <xf numFmtId="0" fontId="14" fillId="39" borderId="29" xfId="0" applyFont="1" applyFill="1" applyBorder="1" applyAlignment="1" applyProtection="1">
      <alignment horizontal="center" shrinkToFit="1"/>
      <protection/>
    </xf>
    <xf numFmtId="0" fontId="14" fillId="39" borderId="31" xfId="0" applyFont="1" applyFill="1" applyBorder="1" applyAlignment="1" applyProtection="1">
      <alignment horizontal="center" vertical="center" wrapText="1"/>
      <protection/>
    </xf>
    <xf numFmtId="0" fontId="8" fillId="39" borderId="31" xfId="0" applyFont="1" applyFill="1" applyBorder="1" applyAlignment="1" applyProtection="1">
      <alignment horizontal="center" vertical="center"/>
      <protection/>
    </xf>
    <xf numFmtId="0" fontId="14" fillId="39" borderId="39" xfId="0" applyFont="1" applyFill="1" applyBorder="1" applyAlignment="1" applyProtection="1">
      <alignment horizontal="center" vertical="center"/>
      <protection/>
    </xf>
    <xf numFmtId="0" fontId="14" fillId="39" borderId="40" xfId="0" applyFont="1" applyFill="1" applyBorder="1" applyAlignment="1" applyProtection="1">
      <alignment horizontal="center" vertical="center" wrapText="1"/>
      <protection/>
    </xf>
    <xf numFmtId="0" fontId="6" fillId="39" borderId="30" xfId="0" applyFont="1" applyFill="1" applyBorder="1" applyAlignment="1" applyProtection="1">
      <alignment horizontal="center" vertical="center" textRotation="255"/>
      <protection/>
    </xf>
    <xf numFmtId="0" fontId="14" fillId="39" borderId="29" xfId="0" applyFont="1" applyFill="1" applyBorder="1" applyAlignment="1" applyProtection="1">
      <alignment horizontal="center" vertical="center" wrapText="1"/>
      <protection/>
    </xf>
    <xf numFmtId="0" fontId="41" fillId="40" borderId="31" xfId="0" applyFont="1" applyFill="1" applyBorder="1" applyAlignment="1" applyProtection="1">
      <alignment horizontal="center" vertical="center"/>
      <protection/>
    </xf>
    <xf numFmtId="0" fontId="41" fillId="40" borderId="31" xfId="0" applyFont="1" applyFill="1" applyBorder="1" applyAlignment="1" applyProtection="1">
      <alignment horizontal="center" vertical="center" shrinkToFit="1"/>
      <protection/>
    </xf>
    <xf numFmtId="49" fontId="41" fillId="40" borderId="31" xfId="0" applyNumberFormat="1" applyFont="1" applyFill="1" applyBorder="1" applyAlignment="1" applyProtection="1">
      <alignment horizontal="center" vertical="center" shrinkToFit="1"/>
      <protection/>
    </xf>
    <xf numFmtId="49" fontId="41" fillId="40" borderId="63" xfId="0" applyNumberFormat="1" applyFont="1" applyFill="1" applyBorder="1" applyAlignment="1" applyProtection="1">
      <alignment horizontal="center" vertical="center" shrinkToFit="1"/>
      <protection/>
    </xf>
    <xf numFmtId="49" fontId="41" fillId="0" borderId="0" xfId="0" applyNumberFormat="1" applyFont="1" applyFill="1" applyBorder="1" applyAlignment="1" applyProtection="1">
      <alignment vertical="center" shrinkToFit="1"/>
      <protection/>
    </xf>
    <xf numFmtId="0" fontId="41" fillId="0" borderId="0" xfId="0" applyFont="1" applyAlignment="1" applyProtection="1">
      <alignment vertical="center"/>
      <protection/>
    </xf>
    <xf numFmtId="0" fontId="43" fillId="0" borderId="0" xfId="0" applyFont="1" applyFill="1" applyAlignment="1" applyProtection="1">
      <alignment vertical="center"/>
      <protection/>
    </xf>
    <xf numFmtId="0" fontId="43" fillId="0" borderId="0" xfId="0" applyFont="1" applyAlignment="1" applyProtection="1">
      <alignment vertical="center"/>
      <protection/>
    </xf>
    <xf numFmtId="0" fontId="43" fillId="0" borderId="31" xfId="0" applyFont="1" applyFill="1" applyBorder="1" applyAlignment="1" applyProtection="1">
      <alignment vertical="center"/>
      <protection/>
    </xf>
    <xf numFmtId="0" fontId="42" fillId="0" borderId="31" xfId="0" applyFont="1" applyFill="1" applyBorder="1" applyAlignment="1" applyProtection="1">
      <alignment vertical="center"/>
      <protection/>
    </xf>
    <xf numFmtId="49" fontId="43" fillId="0" borderId="31" xfId="0" applyNumberFormat="1" applyFont="1" applyFill="1" applyBorder="1" applyAlignment="1" applyProtection="1">
      <alignment vertical="center"/>
      <protection/>
    </xf>
    <xf numFmtId="49" fontId="43" fillId="0" borderId="63" xfId="0" applyNumberFormat="1"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3" fillId="0" borderId="0" xfId="0" applyFont="1" applyAlignment="1" applyProtection="1">
      <alignment vertical="center"/>
      <protection/>
    </xf>
    <xf numFmtId="49" fontId="43" fillId="0" borderId="0" xfId="0" applyNumberFormat="1" applyFont="1" applyAlignment="1" applyProtection="1">
      <alignment vertical="center"/>
      <protection/>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64" xfId="0" applyBorder="1" applyAlignment="1" applyProtection="1">
      <alignment vertical="center"/>
      <protection hidden="1"/>
    </xf>
    <xf numFmtId="0" fontId="0" fillId="0" borderId="31" xfId="0" applyBorder="1" applyAlignment="1" applyProtection="1">
      <alignment vertical="center"/>
      <protection hidden="1"/>
    </xf>
    <xf numFmtId="0" fontId="0" fillId="35" borderId="31" xfId="0" applyFill="1" applyBorder="1" applyAlignment="1" applyProtection="1">
      <alignment horizontal="left" vertical="center"/>
      <protection hidden="1"/>
    </xf>
    <xf numFmtId="0" fontId="0" fillId="35" borderId="65" xfId="0" applyFill="1" applyBorder="1" applyAlignment="1" applyProtection="1">
      <alignment horizontal="left" vertical="center"/>
      <protection hidden="1"/>
    </xf>
    <xf numFmtId="0" fontId="0" fillId="35" borderId="64" xfId="0" applyFill="1" applyBorder="1" applyAlignment="1" applyProtection="1">
      <alignment horizontal="center" vertical="center"/>
      <protection hidden="1"/>
    </xf>
    <xf numFmtId="0" fontId="0" fillId="0" borderId="31" xfId="0" applyBorder="1" applyAlignment="1" applyProtection="1">
      <alignment vertical="center" shrinkToFit="1"/>
      <protection hidden="1"/>
    </xf>
    <xf numFmtId="0" fontId="0" fillId="0" borderId="66" xfId="0" applyBorder="1" applyAlignment="1" applyProtection="1">
      <alignment vertical="center"/>
      <protection hidden="1"/>
    </xf>
    <xf numFmtId="0" fontId="0" fillId="0" borderId="67" xfId="0" applyBorder="1"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68">
      <alignment/>
      <protection/>
    </xf>
    <xf numFmtId="0" fontId="0" fillId="0" borderId="0" xfId="0" applyAlignment="1" applyProtection="1">
      <alignment vertical="center"/>
      <protection hidden="1"/>
    </xf>
    <xf numFmtId="0" fontId="8" fillId="41" borderId="0" xfId="68" applyFill="1">
      <alignment/>
      <protection/>
    </xf>
    <xf numFmtId="0" fontId="8" fillId="41" borderId="31" xfId="68" applyFill="1" applyBorder="1" applyAlignment="1">
      <alignment horizontal="center" vertical="center"/>
      <protection/>
    </xf>
    <xf numFmtId="0" fontId="8" fillId="41" borderId="68" xfId="68" applyFill="1" applyBorder="1">
      <alignment/>
      <protection/>
    </xf>
    <xf numFmtId="0" fontId="30" fillId="41" borderId="28" xfId="68" applyFont="1" applyFill="1" applyBorder="1" applyAlignment="1">
      <alignment vertical="center"/>
      <protection/>
    </xf>
    <xf numFmtId="0" fontId="30" fillId="41" borderId="42" xfId="68" applyFont="1" applyFill="1" applyBorder="1" applyAlignment="1">
      <alignment vertical="center"/>
      <protection/>
    </xf>
    <xf numFmtId="0" fontId="8" fillId="41" borderId="31" xfId="68" applyFill="1" applyBorder="1">
      <alignment/>
      <protection/>
    </xf>
    <xf numFmtId="49" fontId="8" fillId="41" borderId="31" xfId="68" applyNumberFormat="1" applyFill="1" applyBorder="1" applyAlignment="1">
      <alignment horizontal="right" vertical="center"/>
      <protection/>
    </xf>
    <xf numFmtId="181" fontId="8" fillId="41" borderId="42" xfId="68" applyNumberFormat="1" applyFill="1" applyBorder="1" applyAlignment="1">
      <alignment vertical="center"/>
      <protection/>
    </xf>
    <xf numFmtId="0" fontId="8" fillId="38" borderId="31" xfId="68" applyFill="1" applyBorder="1" applyAlignment="1">
      <alignment horizontal="center" vertical="center"/>
      <protection/>
    </xf>
    <xf numFmtId="0" fontId="30" fillId="38" borderId="28" xfId="68" applyFont="1" applyFill="1" applyBorder="1" applyAlignment="1">
      <alignment vertical="center"/>
      <protection/>
    </xf>
    <xf numFmtId="0" fontId="30" fillId="38" borderId="42" xfId="68" applyFont="1" applyFill="1" applyBorder="1" applyAlignment="1">
      <alignment vertical="center"/>
      <protection/>
    </xf>
    <xf numFmtId="0" fontId="8" fillId="38" borderId="68" xfId="68" applyFill="1" applyBorder="1">
      <alignment/>
      <protection/>
    </xf>
    <xf numFmtId="181" fontId="8" fillId="41" borderId="31" xfId="68" applyNumberFormat="1" applyFill="1" applyBorder="1" applyAlignment="1">
      <alignment vertical="center"/>
      <protection/>
    </xf>
    <xf numFmtId="0" fontId="30" fillId="41" borderId="31" xfId="68" applyFont="1" applyFill="1" applyBorder="1" applyAlignment="1">
      <alignment vertical="center"/>
      <protection/>
    </xf>
    <xf numFmtId="0" fontId="8" fillId="0" borderId="0" xfId="68" applyFill="1">
      <alignment/>
      <protection/>
    </xf>
    <xf numFmtId="0" fontId="8" fillId="0" borderId="31" xfId="68" applyFill="1" applyBorder="1" applyAlignment="1">
      <alignment horizontal="center" vertical="center"/>
      <protection/>
    </xf>
    <xf numFmtId="0" fontId="30" fillId="0" borderId="31" xfId="68" applyFont="1" applyFill="1" applyBorder="1" applyAlignment="1">
      <alignment vertical="center"/>
      <protection/>
    </xf>
    <xf numFmtId="0" fontId="8" fillId="0" borderId="31" xfId="68" applyFill="1" applyBorder="1">
      <alignment/>
      <protection/>
    </xf>
    <xf numFmtId="0" fontId="8" fillId="0" borderId="68" xfId="68" applyFill="1" applyBorder="1">
      <alignment/>
      <protection/>
    </xf>
    <xf numFmtId="0" fontId="14" fillId="35" borderId="29" xfId="0" applyFont="1" applyFill="1" applyBorder="1" applyAlignment="1" applyProtection="1">
      <alignment horizontal="center" vertical="center"/>
      <protection/>
    </xf>
    <xf numFmtId="0" fontId="14" fillId="39" borderId="29" xfId="0" applyFont="1" applyFill="1" applyBorder="1" applyAlignment="1" applyProtection="1">
      <alignment horizontal="center" vertical="center"/>
      <protection/>
    </xf>
    <xf numFmtId="0" fontId="14" fillId="35" borderId="29" xfId="0" applyFont="1" applyFill="1" applyBorder="1" applyAlignment="1" applyProtection="1">
      <alignment horizontal="center" vertical="center" shrinkToFit="1"/>
      <protection/>
    </xf>
    <xf numFmtId="0" fontId="14" fillId="39" borderId="29" xfId="0" applyFont="1" applyFill="1" applyBorder="1" applyAlignment="1" applyProtection="1">
      <alignment horizontal="center" vertical="center" shrinkToFit="1"/>
      <protection/>
    </xf>
    <xf numFmtId="0" fontId="30" fillId="41" borderId="69" xfId="68" applyFont="1" applyFill="1" applyBorder="1" applyAlignment="1">
      <alignment horizontal="center" vertical="center"/>
      <protection/>
    </xf>
    <xf numFmtId="0" fontId="8" fillId="41" borderId="70" xfId="68" applyFill="1" applyBorder="1" applyAlignment="1">
      <alignment horizontal="center" vertical="center"/>
      <protection/>
    </xf>
    <xf numFmtId="0" fontId="8" fillId="41" borderId="69" xfId="68" applyFill="1" applyBorder="1" applyAlignment="1">
      <alignment horizontal="center" vertical="center"/>
      <protection/>
    </xf>
    <xf numFmtId="0" fontId="24" fillId="36" borderId="31" xfId="0" applyFont="1" applyFill="1" applyBorder="1" applyAlignment="1">
      <alignment horizontal="center" vertical="center" shrinkToFit="1"/>
    </xf>
    <xf numFmtId="0" fontId="24" fillId="36" borderId="48" xfId="0" applyFont="1" applyFill="1" applyBorder="1" applyAlignment="1">
      <alignment horizontal="center" vertical="center" shrinkToFit="1"/>
    </xf>
    <xf numFmtId="0" fontId="41" fillId="40" borderId="71" xfId="0" applyFont="1" applyFill="1" applyBorder="1" applyAlignment="1" applyProtection="1">
      <alignment horizontal="center" vertical="center"/>
      <protection/>
    </xf>
    <xf numFmtId="0" fontId="41" fillId="40" borderId="71" xfId="0" applyFont="1" applyFill="1" applyBorder="1" applyAlignment="1" applyProtection="1">
      <alignment horizontal="center" vertical="center" shrinkToFit="1"/>
      <protection/>
    </xf>
    <xf numFmtId="0" fontId="51" fillId="0" borderId="0" xfId="0" applyFont="1" applyAlignment="1">
      <alignment vertical="center"/>
    </xf>
    <xf numFmtId="0" fontId="13" fillId="0" borderId="48" xfId="0" applyFont="1" applyBorder="1" applyAlignment="1">
      <alignment vertical="center"/>
    </xf>
    <xf numFmtId="0" fontId="13" fillId="0" borderId="0" xfId="0" applyFont="1" applyBorder="1" applyAlignment="1">
      <alignment horizontal="right" vertical="center"/>
    </xf>
    <xf numFmtId="0" fontId="13" fillId="0" borderId="47" xfId="0" applyFont="1" applyBorder="1" applyAlignment="1">
      <alignment horizontal="right" vertical="center"/>
    </xf>
    <xf numFmtId="0" fontId="13" fillId="0" borderId="17" xfId="0" applyFont="1" applyBorder="1" applyAlignment="1">
      <alignment horizontal="right" vertical="center"/>
    </xf>
    <xf numFmtId="0" fontId="17" fillId="0" borderId="64" xfId="0" applyFont="1" applyBorder="1" applyAlignment="1" applyProtection="1">
      <alignment vertical="center"/>
      <protection hidden="1"/>
    </xf>
    <xf numFmtId="0" fontId="43" fillId="0" borderId="0" xfId="0" applyFont="1" applyFill="1" applyAlignment="1" applyProtection="1">
      <alignment horizontal="center" vertical="center"/>
      <protection/>
    </xf>
    <xf numFmtId="0" fontId="43" fillId="0" borderId="0" xfId="0" applyNumberFormat="1" applyFont="1" applyAlignment="1" applyProtection="1">
      <alignment horizontal="center" vertical="center"/>
      <protection/>
    </xf>
    <xf numFmtId="0" fontId="43" fillId="0" borderId="0" xfId="0" applyFont="1" applyAlignment="1" applyProtection="1">
      <alignment horizontal="center" vertical="center"/>
      <protection/>
    </xf>
    <xf numFmtId="0" fontId="43" fillId="36" borderId="31" xfId="0" applyFont="1" applyFill="1" applyBorder="1" applyAlignment="1" applyProtection="1">
      <alignment vertical="center"/>
      <protection hidden="1"/>
    </xf>
    <xf numFmtId="0" fontId="43" fillId="0" borderId="31" xfId="0" applyFont="1" applyFill="1" applyBorder="1" applyAlignment="1" applyProtection="1">
      <alignment vertical="center"/>
      <protection hidden="1"/>
    </xf>
    <xf numFmtId="0" fontId="43" fillId="0" borderId="31" xfId="0" applyFont="1" applyFill="1" applyBorder="1" applyAlignment="1" applyProtection="1">
      <alignment horizontal="center" vertical="center"/>
      <protection hidden="1"/>
    </xf>
    <xf numFmtId="0" fontId="42" fillId="0" borderId="31" xfId="0" applyFont="1" applyFill="1" applyBorder="1" applyAlignment="1" applyProtection="1">
      <alignment vertical="center"/>
      <protection hidden="1"/>
    </xf>
    <xf numFmtId="49" fontId="43" fillId="0" borderId="31" xfId="0" applyNumberFormat="1" applyFont="1" applyFill="1" applyBorder="1" applyAlignment="1" applyProtection="1">
      <alignment vertical="center"/>
      <protection hidden="1"/>
    </xf>
    <xf numFmtId="0" fontId="41" fillId="42" borderId="71" xfId="0" applyFont="1" applyFill="1" applyBorder="1" applyAlignment="1" applyProtection="1">
      <alignment horizontal="center" vertical="center"/>
      <protection hidden="1"/>
    </xf>
    <xf numFmtId="0" fontId="41" fillId="42" borderId="71" xfId="0" applyFont="1" applyFill="1" applyBorder="1" applyAlignment="1" applyProtection="1">
      <alignment horizontal="center" vertical="center" shrinkToFit="1"/>
      <protection hidden="1"/>
    </xf>
    <xf numFmtId="0" fontId="41" fillId="42" borderId="31" xfId="0" applyFont="1" applyFill="1" applyBorder="1" applyAlignment="1" applyProtection="1">
      <alignment horizontal="center" vertical="center"/>
      <protection hidden="1"/>
    </xf>
    <xf numFmtId="0" fontId="41" fillId="42" borderId="31" xfId="0" applyNumberFormat="1" applyFont="1" applyFill="1" applyBorder="1" applyAlignment="1" applyProtection="1">
      <alignment horizontal="center" vertical="center"/>
      <protection hidden="1"/>
    </xf>
    <xf numFmtId="0" fontId="41" fillId="42" borderId="31" xfId="0" applyFont="1" applyFill="1" applyBorder="1" applyAlignment="1" applyProtection="1">
      <alignment horizontal="center" vertical="center" shrinkToFit="1"/>
      <protection hidden="1"/>
    </xf>
    <xf numFmtId="49" fontId="41" fillId="42" borderId="31" xfId="0" applyNumberFormat="1" applyFont="1" applyFill="1" applyBorder="1" applyAlignment="1" applyProtection="1">
      <alignment horizontal="center" vertical="center" shrinkToFit="1"/>
      <protection hidden="1"/>
    </xf>
    <xf numFmtId="0" fontId="30" fillId="38" borderId="69" xfId="68" applyFont="1" applyFill="1" applyBorder="1" applyAlignment="1" applyProtection="1">
      <alignment horizontal="center" vertical="center"/>
      <protection locked="0"/>
    </xf>
    <xf numFmtId="0" fontId="8" fillId="38" borderId="31" xfId="68" applyFill="1" applyBorder="1" applyAlignment="1" applyProtection="1">
      <alignment horizontal="center" vertical="center"/>
      <protection locked="0"/>
    </xf>
    <xf numFmtId="49" fontId="8" fillId="38" borderId="31" xfId="68" applyNumberFormat="1" applyFill="1" applyBorder="1" applyAlignment="1" applyProtection="1">
      <alignment horizontal="right" vertical="center"/>
      <protection locked="0"/>
    </xf>
    <xf numFmtId="181" fontId="8" fillId="38" borderId="42" xfId="68" applyNumberFormat="1" applyFill="1" applyBorder="1" applyAlignment="1" applyProtection="1">
      <alignment vertical="center"/>
      <protection locked="0"/>
    </xf>
    <xf numFmtId="0" fontId="54" fillId="0" borderId="31" xfId="68" applyFont="1" applyFill="1" applyBorder="1" applyAlignment="1" applyProtection="1">
      <alignment horizontal="center" vertical="center"/>
      <protection locked="0"/>
    </xf>
    <xf numFmtId="49" fontId="54" fillId="0" borderId="31" xfId="68" applyNumberFormat="1" applyFont="1" applyFill="1" applyBorder="1" applyAlignment="1" applyProtection="1">
      <alignment horizontal="right" vertical="center"/>
      <protection locked="0"/>
    </xf>
    <xf numFmtId="181" fontId="54" fillId="0" borderId="31" xfId="68" applyNumberFormat="1" applyFont="1" applyFill="1" applyBorder="1" applyAlignment="1" applyProtection="1">
      <alignment vertical="center"/>
      <protection locked="0"/>
    </xf>
    <xf numFmtId="0" fontId="54" fillId="0" borderId="72" xfId="68" applyFont="1" applyFill="1" applyBorder="1" applyAlignment="1" applyProtection="1">
      <alignment horizontal="center" vertical="center"/>
      <protection locked="0"/>
    </xf>
    <xf numFmtId="0" fontId="55" fillId="0" borderId="69" xfId="68" applyFont="1" applyFill="1" applyBorder="1" applyAlignment="1" applyProtection="1">
      <alignment horizontal="center" vertical="center"/>
      <protection locked="0"/>
    </xf>
    <xf numFmtId="0" fontId="56" fillId="35" borderId="0" xfId="68" applyFont="1" applyFill="1">
      <alignment/>
      <protection/>
    </xf>
    <xf numFmtId="0" fontId="56" fillId="0" borderId="0" xfId="68" applyFont="1">
      <alignment/>
      <protection/>
    </xf>
    <xf numFmtId="0" fontId="56" fillId="3" borderId="0" xfId="68" applyFont="1" applyFill="1">
      <alignment/>
      <protection/>
    </xf>
    <xf numFmtId="0" fontId="56" fillId="0" borderId="0" xfId="68" applyFont="1" applyFill="1">
      <alignment/>
      <protection/>
    </xf>
    <xf numFmtId="0" fontId="56" fillId="41" borderId="0" xfId="68" applyFont="1" applyFill="1">
      <alignment/>
      <protection/>
    </xf>
    <xf numFmtId="0" fontId="8" fillId="41" borderId="72" xfId="68" applyFont="1" applyFill="1" applyBorder="1" applyAlignment="1">
      <alignment horizontal="center" vertical="center"/>
      <protection/>
    </xf>
    <xf numFmtId="0" fontId="8" fillId="41" borderId="71" xfId="68" applyFill="1" applyBorder="1" applyAlignment="1">
      <alignment horizontal="center" vertical="center" shrinkToFit="1"/>
      <protection/>
    </xf>
    <xf numFmtId="0" fontId="8" fillId="0" borderId="0" xfId="68" applyAlignment="1">
      <alignment horizontal="center" vertical="center"/>
      <protection/>
    </xf>
    <xf numFmtId="0" fontId="8" fillId="38" borderId="72" xfId="68" applyFill="1" applyBorder="1" applyAlignment="1" applyProtection="1">
      <alignment horizontal="center" vertical="center"/>
      <protection locked="0"/>
    </xf>
    <xf numFmtId="0" fontId="8" fillId="0" borderId="71" xfId="68" applyFill="1" applyBorder="1" applyAlignment="1">
      <alignment horizontal="center" vertical="center" shrinkToFit="1"/>
      <protection/>
    </xf>
    <xf numFmtId="0" fontId="8" fillId="41" borderId="72" xfId="68" applyFill="1" applyBorder="1" applyAlignment="1">
      <alignment horizontal="center" vertical="center" shrinkToFit="1"/>
      <protection/>
    </xf>
    <xf numFmtId="0" fontId="8" fillId="0" borderId="72" xfId="68" applyFill="1" applyBorder="1" applyAlignment="1">
      <alignment horizontal="center" vertical="center" shrinkToFit="1"/>
      <protection/>
    </xf>
    <xf numFmtId="0" fontId="8" fillId="0" borderId="0" xfId="68" applyFill="1" applyAlignment="1">
      <alignment horizontal="center" vertical="center"/>
      <protection/>
    </xf>
    <xf numFmtId="181" fontId="14" fillId="0" borderId="31" xfId="0" applyNumberFormat="1" applyFont="1" applyBorder="1" applyAlignment="1" applyProtection="1">
      <alignment horizontal="center" vertical="center" shrinkToFit="1"/>
      <protection locked="0"/>
    </xf>
    <xf numFmtId="181" fontId="14" fillId="0" borderId="31" xfId="0" applyNumberFormat="1" applyFont="1" applyBorder="1" applyAlignment="1" applyProtection="1">
      <alignment horizontal="center" vertical="center" shrinkToFit="1"/>
      <protection/>
    </xf>
    <xf numFmtId="0" fontId="43" fillId="0" borderId="31" xfId="0" applyNumberFormat="1" applyFont="1" applyFill="1" applyBorder="1" applyAlignment="1" applyProtection="1">
      <alignment vertical="center"/>
      <protection hidden="1"/>
    </xf>
    <xf numFmtId="0" fontId="8" fillId="0" borderId="31" xfId="0" applyFont="1" applyBorder="1" applyAlignment="1" applyProtection="1">
      <alignment horizontal="center" vertical="center"/>
      <protection/>
    </xf>
    <xf numFmtId="49" fontId="8" fillId="0" borderId="33" xfId="0" applyNumberFormat="1" applyFont="1" applyBorder="1" applyAlignment="1" applyProtection="1">
      <alignment horizontal="center" vertical="center" shrinkToFit="1"/>
      <protection/>
    </xf>
    <xf numFmtId="49" fontId="8" fillId="0" borderId="69" xfId="0" applyNumberFormat="1" applyFont="1" applyBorder="1" applyAlignment="1" applyProtection="1">
      <alignment horizontal="center" vertical="center" shrinkToFit="1"/>
      <protection/>
    </xf>
    <xf numFmtId="0" fontId="8" fillId="0" borderId="70" xfId="68" applyFill="1" applyBorder="1" applyAlignment="1" applyProtection="1">
      <alignment horizontal="center" vertical="center"/>
      <protection locked="0"/>
    </xf>
    <xf numFmtId="0" fontId="8" fillId="0" borderId="69" xfId="68" applyFill="1" applyBorder="1" applyAlignment="1" applyProtection="1">
      <alignment horizontal="center"/>
      <protection locked="0"/>
    </xf>
    <xf numFmtId="0" fontId="0" fillId="0" borderId="2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35" borderId="28" xfId="0" applyFill="1" applyBorder="1" applyAlignment="1" applyProtection="1">
      <alignment vertical="center"/>
      <protection hidden="1"/>
    </xf>
    <xf numFmtId="0" fontId="0" fillId="35" borderId="2" xfId="0" applyFill="1" applyBorder="1" applyAlignment="1" applyProtection="1">
      <alignment vertical="center"/>
      <protection hidden="1"/>
    </xf>
    <xf numFmtId="0" fontId="0" fillId="35" borderId="73" xfId="0" applyFill="1" applyBorder="1" applyAlignment="1" applyProtection="1">
      <alignment vertical="center"/>
      <protection hidden="1"/>
    </xf>
    <xf numFmtId="0" fontId="0" fillId="0" borderId="31" xfId="0" applyBorder="1" applyAlignment="1" applyProtection="1">
      <alignment horizontal="left" vertical="center"/>
      <protection hidden="1"/>
    </xf>
    <xf numFmtId="0" fontId="0" fillId="0" borderId="65" xfId="0" applyBorder="1" applyAlignment="1" applyProtection="1">
      <alignment horizontal="left" vertical="center"/>
      <protection hidden="1"/>
    </xf>
    <xf numFmtId="0" fontId="0" fillId="0" borderId="74"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2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3" xfId="0" applyBorder="1" applyAlignment="1" applyProtection="1">
      <alignment horizontal="left" vertical="center" wrapText="1"/>
      <protection hidden="1"/>
    </xf>
    <xf numFmtId="0" fontId="0" fillId="35" borderId="28" xfId="0" applyFill="1" applyBorder="1" applyAlignment="1" applyProtection="1">
      <alignment horizontal="left" vertical="center" wrapText="1"/>
      <protection hidden="1"/>
    </xf>
    <xf numFmtId="0" fontId="0" fillId="35" borderId="2" xfId="0" applyFill="1" applyBorder="1" applyAlignment="1" applyProtection="1">
      <alignment horizontal="left" vertical="center" wrapText="1"/>
      <protection hidden="1"/>
    </xf>
    <xf numFmtId="0" fontId="0" fillId="35" borderId="73" xfId="0" applyFill="1" applyBorder="1" applyAlignment="1" applyProtection="1">
      <alignment horizontal="left" vertical="center" wrapText="1"/>
      <protection hidden="1"/>
    </xf>
    <xf numFmtId="0" fontId="0" fillId="0" borderId="2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3" xfId="0" applyBorder="1" applyAlignment="1" applyProtection="1">
      <alignment horizontal="left" vertical="center"/>
      <protection hidden="1"/>
    </xf>
    <xf numFmtId="0" fontId="52" fillId="0" borderId="0" xfId="0" applyFont="1" applyAlignment="1" applyProtection="1">
      <alignment horizontal="center" vertical="center"/>
      <protection hidden="1"/>
    </xf>
    <xf numFmtId="0" fontId="0" fillId="36" borderId="77" xfId="0" applyFill="1" applyBorder="1" applyAlignment="1" applyProtection="1">
      <alignment horizontal="left" vertical="center" wrapText="1"/>
      <protection hidden="1"/>
    </xf>
    <xf numFmtId="0" fontId="0" fillId="36" borderId="78" xfId="0" applyFill="1" applyBorder="1" applyAlignment="1" applyProtection="1">
      <alignment horizontal="left" vertical="center" wrapText="1"/>
      <protection hidden="1"/>
    </xf>
    <xf numFmtId="0" fontId="0" fillId="36" borderId="79" xfId="0" applyFill="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0" fillId="36" borderId="80" xfId="0" applyFill="1" applyBorder="1" applyAlignment="1" applyProtection="1">
      <alignment horizontal="center" vertical="center"/>
      <protection hidden="1"/>
    </xf>
    <xf numFmtId="0" fontId="0" fillId="36" borderId="81" xfId="0" applyFill="1" applyBorder="1" applyAlignment="1" applyProtection="1">
      <alignment horizontal="center" vertical="center"/>
      <protection hidden="1"/>
    </xf>
    <xf numFmtId="0" fontId="0" fillId="36" borderId="82" xfId="0" applyFill="1" applyBorder="1" applyAlignment="1" applyProtection="1">
      <alignment horizontal="center" vertical="center"/>
      <protection hidden="1"/>
    </xf>
    <xf numFmtId="0" fontId="8" fillId="38" borderId="83" xfId="0" applyNumberFormat="1" applyFont="1" applyFill="1" applyBorder="1" applyAlignment="1" applyProtection="1">
      <alignment horizontal="center" vertical="center"/>
      <protection/>
    </xf>
    <xf numFmtId="0" fontId="8" fillId="38" borderId="84" xfId="0" applyNumberFormat="1" applyFont="1" applyFill="1" applyBorder="1" applyAlignment="1" applyProtection="1">
      <alignment horizontal="center" vertical="center"/>
      <protection/>
    </xf>
    <xf numFmtId="0" fontId="15" fillId="0" borderId="41" xfId="0" applyNumberFormat="1" applyFont="1" applyBorder="1" applyAlignment="1" applyProtection="1">
      <alignment horizontal="center" vertical="center" shrinkToFit="1"/>
      <protection locked="0"/>
    </xf>
    <xf numFmtId="0" fontId="15" fillId="0" borderId="17" xfId="0" applyNumberFormat="1" applyFont="1" applyBorder="1" applyAlignment="1" applyProtection="1">
      <alignment horizontal="center" vertical="center" shrinkToFit="1"/>
      <protection locked="0"/>
    </xf>
    <xf numFmtId="0" fontId="15" fillId="0" borderId="60" xfId="0" applyNumberFormat="1" applyFont="1" applyBorder="1" applyAlignment="1" applyProtection="1">
      <alignment horizontal="center" vertical="center"/>
      <protection locked="0"/>
    </xf>
    <xf numFmtId="0" fontId="15" fillId="0" borderId="59" xfId="0" applyNumberFormat="1" applyFont="1" applyBorder="1" applyAlignment="1" applyProtection="1">
      <alignment horizontal="center" vertical="center"/>
      <protection locked="0"/>
    </xf>
    <xf numFmtId="0" fontId="15" fillId="0" borderId="41" xfId="0" applyNumberFormat="1" applyFont="1" applyBorder="1" applyAlignment="1" applyProtection="1">
      <alignment horizontal="center" vertical="center"/>
      <protection/>
    </xf>
    <xf numFmtId="0" fontId="15" fillId="0" borderId="17" xfId="0" applyNumberFormat="1" applyFont="1" applyBorder="1" applyAlignment="1" applyProtection="1">
      <alignment horizontal="center" vertical="center"/>
      <protection/>
    </xf>
    <xf numFmtId="0" fontId="12" fillId="0" borderId="4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8" fillId="0" borderId="61" xfId="0" applyNumberFormat="1" applyFont="1" applyBorder="1" applyAlignment="1" applyProtection="1">
      <alignment horizontal="center" vertical="center"/>
      <protection locked="0"/>
    </xf>
    <xf numFmtId="0" fontId="8" fillId="0" borderId="62" xfId="0" applyNumberFormat="1" applyFont="1" applyBorder="1" applyAlignment="1" applyProtection="1">
      <alignment horizontal="center" vertical="center"/>
      <protection locked="0"/>
    </xf>
    <xf numFmtId="0" fontId="8" fillId="0" borderId="26" xfId="0" applyNumberFormat="1" applyFont="1" applyBorder="1" applyAlignment="1" applyProtection="1">
      <alignment horizontal="center" vertical="center" shrinkToFit="1"/>
      <protection locked="0"/>
    </xf>
    <xf numFmtId="0" fontId="8" fillId="0" borderId="32" xfId="0" applyNumberFormat="1" applyFont="1" applyBorder="1" applyAlignment="1" applyProtection="1">
      <alignment horizontal="center" vertical="center" shrinkToFit="1"/>
      <protection locked="0"/>
    </xf>
    <xf numFmtId="0" fontId="10" fillId="35" borderId="85" xfId="0" applyNumberFormat="1" applyFont="1" applyFill="1" applyBorder="1" applyAlignment="1" applyProtection="1">
      <alignment horizontal="center" vertical="center"/>
      <protection/>
    </xf>
    <xf numFmtId="0" fontId="10" fillId="35" borderId="69" xfId="0" applyNumberFormat="1" applyFont="1" applyFill="1" applyBorder="1" applyAlignment="1" applyProtection="1">
      <alignment horizontal="center" vertical="center"/>
      <protection/>
    </xf>
    <xf numFmtId="0" fontId="8" fillId="0" borderId="21" xfId="0" applyNumberFormat="1" applyFont="1" applyBorder="1" applyAlignment="1" applyProtection="1">
      <alignment horizontal="center" vertical="center" shrinkToFit="1"/>
      <protection locked="0"/>
    </xf>
    <xf numFmtId="0" fontId="8" fillId="0" borderId="37" xfId="0" applyNumberFormat="1" applyFont="1" applyBorder="1" applyAlignment="1" applyProtection="1">
      <alignment horizontal="center" vertical="center" shrinkToFit="1"/>
      <protection locked="0"/>
    </xf>
    <xf numFmtId="0" fontId="8" fillId="0" borderId="86" xfId="0" applyNumberFormat="1" applyFont="1" applyBorder="1" applyAlignment="1" applyProtection="1">
      <alignment horizontal="center" vertical="center"/>
      <protection locked="0"/>
    </xf>
    <xf numFmtId="0" fontId="8" fillId="0" borderId="87" xfId="0" applyNumberFormat="1"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2" fillId="0" borderId="28"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42" xfId="0" applyFont="1" applyBorder="1" applyAlignment="1" applyProtection="1">
      <alignment horizontal="center"/>
      <protection/>
    </xf>
    <xf numFmtId="177" fontId="14" fillId="0" borderId="25" xfId="0" applyNumberFormat="1" applyFont="1" applyBorder="1" applyAlignment="1" applyProtection="1">
      <alignment horizontal="center" vertical="center" shrinkToFit="1"/>
      <protection/>
    </xf>
    <xf numFmtId="177" fontId="14" fillId="0" borderId="88" xfId="0" applyNumberFormat="1" applyFont="1" applyBorder="1" applyAlignment="1" applyProtection="1">
      <alignment horizontal="center" vertical="center" shrinkToFit="1"/>
      <protection/>
    </xf>
    <xf numFmtId="0" fontId="13" fillId="0" borderId="17"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2" fillId="0" borderId="48" xfId="0" applyFont="1" applyBorder="1" applyAlignment="1" applyProtection="1">
      <alignment horizontal="left" wrapText="1"/>
      <protection/>
    </xf>
    <xf numFmtId="0" fontId="12" fillId="0" borderId="41" xfId="0" applyFont="1" applyBorder="1" applyAlignment="1" applyProtection="1">
      <alignment horizontal="left" wrapText="1"/>
      <protection/>
    </xf>
    <xf numFmtId="0" fontId="12" fillId="0" borderId="45" xfId="0" applyFont="1" applyBorder="1" applyAlignment="1" applyProtection="1">
      <alignment horizontal="left" wrapText="1"/>
      <protection/>
    </xf>
    <xf numFmtId="0" fontId="14" fillId="0" borderId="39" xfId="0" applyFont="1" applyBorder="1" applyAlignment="1" applyProtection="1">
      <alignment horizontal="center" vertical="center" shrinkToFit="1"/>
      <protection/>
    </xf>
    <xf numFmtId="0" fontId="14" fillId="0" borderId="89" xfId="0" applyFont="1" applyBorder="1" applyAlignment="1" applyProtection="1">
      <alignment horizontal="center" vertical="center" shrinkToFit="1"/>
      <protection/>
    </xf>
    <xf numFmtId="177" fontId="14" fillId="0" borderId="90" xfId="0" applyNumberFormat="1" applyFont="1" applyBorder="1" applyAlignment="1" applyProtection="1">
      <alignment horizontal="center" vertical="center" shrinkToFit="1"/>
      <protection/>
    </xf>
    <xf numFmtId="177" fontId="14" fillId="0" borderId="91" xfId="0" applyNumberFormat="1" applyFont="1" applyBorder="1" applyAlignment="1" applyProtection="1">
      <alignment horizontal="center" vertical="center" shrinkToFit="1"/>
      <protection/>
    </xf>
    <xf numFmtId="178" fontId="8" fillId="0" borderId="30" xfId="0" applyNumberFormat="1" applyFont="1" applyBorder="1" applyAlignment="1" applyProtection="1">
      <alignment horizontal="center" vertical="center"/>
      <protection/>
    </xf>
    <xf numFmtId="178" fontId="8" fillId="0" borderId="29" xfId="0" applyNumberFormat="1" applyFont="1" applyBorder="1" applyAlignment="1" applyProtection="1">
      <alignment horizontal="center" vertical="center"/>
      <protection/>
    </xf>
    <xf numFmtId="177" fontId="14" fillId="0" borderId="23" xfId="0" applyNumberFormat="1" applyFont="1" applyBorder="1" applyAlignment="1" applyProtection="1">
      <alignment horizontal="center" vertical="center" shrinkToFit="1"/>
      <protection/>
    </xf>
    <xf numFmtId="177" fontId="14" fillId="0" borderId="92" xfId="0" applyNumberFormat="1" applyFont="1" applyBorder="1" applyAlignment="1" applyProtection="1">
      <alignment horizontal="center" vertical="center" shrinkToFit="1"/>
      <protection/>
    </xf>
    <xf numFmtId="178" fontId="8" fillId="0" borderId="13" xfId="0" applyNumberFormat="1" applyFont="1" applyBorder="1" applyAlignment="1" applyProtection="1">
      <alignment horizontal="center" vertical="center"/>
      <protection/>
    </xf>
    <xf numFmtId="178" fontId="8" fillId="0" borderId="93" xfId="0" applyNumberFormat="1" applyFont="1" applyBorder="1" applyAlignment="1" applyProtection="1">
      <alignment horizontal="center" vertical="center"/>
      <protection/>
    </xf>
    <xf numFmtId="0" fontId="5" fillId="0" borderId="41" xfId="0" applyFont="1" applyBorder="1" applyAlignment="1" applyProtection="1">
      <alignment horizontal="center" vertical="center" shrinkToFit="1"/>
      <protection/>
    </xf>
    <xf numFmtId="38" fontId="25" fillId="0" borderId="41" xfId="0" applyNumberFormat="1" applyFont="1" applyBorder="1" applyAlignment="1" applyProtection="1">
      <alignment horizontal="center" vertical="center"/>
      <protection/>
    </xf>
    <xf numFmtId="179" fontId="8" fillId="0" borderId="15" xfId="0" applyNumberFormat="1" applyFont="1" applyBorder="1" applyAlignment="1" applyProtection="1">
      <alignment horizontal="center" vertical="center"/>
      <protection/>
    </xf>
    <xf numFmtId="179" fontId="8" fillId="0" borderId="21" xfId="0" applyNumberFormat="1" applyFont="1" applyBorder="1" applyAlignment="1" applyProtection="1">
      <alignment horizontal="center" vertical="center"/>
      <protection/>
    </xf>
    <xf numFmtId="3" fontId="8" fillId="0" borderId="94" xfId="0" applyNumberFormat="1"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3" fontId="8" fillId="0" borderId="16" xfId="0" applyNumberFormat="1" applyFont="1" applyBorder="1" applyAlignment="1" applyProtection="1">
      <alignment horizontal="center" vertical="center"/>
      <protection/>
    </xf>
    <xf numFmtId="0" fontId="14" fillId="0" borderId="30" xfId="0" applyFont="1" applyBorder="1" applyAlignment="1" applyProtection="1">
      <alignment horizontal="distributed" vertical="center"/>
      <protection/>
    </xf>
    <xf numFmtId="0" fontId="14" fillId="0" borderId="29" xfId="0" applyFont="1" applyBorder="1" applyAlignment="1" applyProtection="1">
      <alignment horizontal="distributed" vertical="center"/>
      <protection/>
    </xf>
    <xf numFmtId="178" fontId="8" fillId="0" borderId="16" xfId="0" applyNumberFormat="1" applyFont="1" applyBorder="1" applyAlignment="1" applyProtection="1">
      <alignment horizontal="center" vertical="center"/>
      <protection/>
    </xf>
    <xf numFmtId="178" fontId="8" fillId="0" borderId="26" xfId="0" applyNumberFormat="1" applyFont="1" applyBorder="1" applyAlignment="1" applyProtection="1">
      <alignment horizontal="center" vertical="center"/>
      <protection/>
    </xf>
    <xf numFmtId="0" fontId="14" fillId="35" borderId="28" xfId="0" applyFont="1" applyFill="1" applyBorder="1" applyAlignment="1" applyProtection="1">
      <alignment horizontal="center" vertical="center" wrapText="1"/>
      <protection/>
    </xf>
    <xf numFmtId="0" fontId="14" fillId="35" borderId="40" xfId="0" applyFont="1" applyFill="1" applyBorder="1" applyAlignment="1" applyProtection="1">
      <alignment horizontal="center" vertical="center" wrapText="1"/>
      <protection/>
    </xf>
    <xf numFmtId="3" fontId="8" fillId="0" borderId="13" xfId="0" applyNumberFormat="1" applyFont="1" applyBorder="1" applyAlignment="1" applyProtection="1">
      <alignment horizontal="center" vertical="center"/>
      <protection/>
    </xf>
    <xf numFmtId="49" fontId="8" fillId="0" borderId="28" xfId="0" applyNumberFormat="1"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center" vertical="center" shrinkToFit="1"/>
      <protection locked="0"/>
    </xf>
    <xf numFmtId="0" fontId="22" fillId="0" borderId="0" xfId="0" applyFont="1" applyAlignment="1" applyProtection="1">
      <alignment horizontal="center" vertical="center"/>
      <protection/>
    </xf>
    <xf numFmtId="0" fontId="12" fillId="33" borderId="0" xfId="0" applyFont="1" applyFill="1" applyBorder="1" applyAlignment="1" applyProtection="1">
      <alignment/>
      <protection/>
    </xf>
    <xf numFmtId="0" fontId="12" fillId="0" borderId="49"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47" xfId="0" applyFont="1" applyBorder="1" applyAlignment="1" applyProtection="1">
      <alignment horizontal="left" wrapText="1"/>
      <protection/>
    </xf>
    <xf numFmtId="0" fontId="15" fillId="0" borderId="17" xfId="0" applyFont="1" applyBorder="1" applyAlignment="1" applyProtection="1">
      <alignment vertical="center" shrinkToFit="1"/>
      <protection/>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left" wrapText="1"/>
      <protection/>
    </xf>
    <xf numFmtId="0" fontId="13" fillId="0" borderId="46" xfId="0" applyFont="1" applyBorder="1" applyAlignment="1" applyProtection="1">
      <alignment horizontal="center" vertical="center"/>
      <protection locked="0"/>
    </xf>
    <xf numFmtId="0" fontId="10" fillId="35" borderId="71" xfId="0" applyNumberFormat="1" applyFont="1" applyFill="1" applyBorder="1" applyAlignment="1" applyProtection="1">
      <alignment horizontal="center" vertical="center"/>
      <protection/>
    </xf>
    <xf numFmtId="0" fontId="4" fillId="0" borderId="2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17"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protection/>
    </xf>
    <xf numFmtId="0" fontId="17" fillId="0" borderId="2" xfId="0" applyFont="1" applyBorder="1" applyAlignment="1">
      <alignment wrapText="1"/>
    </xf>
    <xf numFmtId="0" fontId="12" fillId="0" borderId="28" xfId="0" applyFont="1" applyBorder="1" applyAlignment="1" applyProtection="1">
      <alignment horizontal="left" wrapText="1"/>
      <protection/>
    </xf>
    <xf numFmtId="0" fontId="12" fillId="0" borderId="2" xfId="0" applyFont="1" applyBorder="1" applyAlignment="1" applyProtection="1">
      <alignment horizontal="left" wrapText="1"/>
      <protection/>
    </xf>
    <xf numFmtId="0" fontId="12" fillId="0" borderId="42" xfId="0" applyFont="1" applyBorder="1" applyAlignment="1" applyProtection="1">
      <alignment horizontal="left" wrapText="1"/>
      <protection/>
    </xf>
    <xf numFmtId="0" fontId="12" fillId="0" borderId="28" xfId="0" applyFont="1" applyBorder="1" applyAlignment="1" applyProtection="1">
      <alignment horizontal="left"/>
      <protection/>
    </xf>
    <xf numFmtId="0" fontId="12" fillId="0" borderId="2" xfId="0" applyFont="1" applyBorder="1" applyAlignment="1" applyProtection="1">
      <alignment horizontal="left"/>
      <protection/>
    </xf>
    <xf numFmtId="0" fontId="12" fillId="0" borderId="42" xfId="0" applyFont="1" applyBorder="1" applyAlignment="1" applyProtection="1">
      <alignment horizontal="left"/>
      <protection/>
    </xf>
    <xf numFmtId="0" fontId="13" fillId="0" borderId="2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42" xfId="0" applyFont="1" applyBorder="1" applyAlignment="1" applyProtection="1">
      <alignment horizontal="left" vertical="center" indent="1"/>
      <protection locked="0"/>
    </xf>
    <xf numFmtId="0" fontId="15" fillId="0" borderId="28" xfId="0" applyFont="1" applyBorder="1" applyAlignment="1" applyProtection="1">
      <alignment horizontal="left"/>
      <protection/>
    </xf>
    <xf numFmtId="0" fontId="15" fillId="0" borderId="2" xfId="0" applyFont="1" applyBorder="1" applyAlignment="1" applyProtection="1">
      <alignment horizontal="left"/>
      <protection/>
    </xf>
    <xf numFmtId="0" fontId="15" fillId="0" borderId="42" xfId="0" applyFont="1" applyBorder="1" applyAlignment="1" applyProtection="1">
      <alignment horizontal="left"/>
      <protection/>
    </xf>
    <xf numFmtId="0" fontId="0" fillId="0" borderId="2" xfId="0" applyBorder="1" applyAlignment="1" applyProtection="1">
      <alignment horizontal="center"/>
      <protection locked="0"/>
    </xf>
    <xf numFmtId="0" fontId="15" fillId="0" borderId="17" xfId="0" applyFont="1" applyBorder="1" applyAlignment="1" applyProtection="1">
      <alignment horizontal="left"/>
      <protection/>
    </xf>
    <xf numFmtId="0" fontId="15" fillId="0" borderId="0" xfId="0" applyNumberFormat="1" applyFont="1" applyBorder="1" applyAlignment="1" applyProtection="1">
      <alignment horizontal="center" vertical="center" shrinkToFit="1"/>
      <protection locked="0"/>
    </xf>
    <xf numFmtId="0" fontId="8" fillId="0" borderId="6" xfId="0" applyNumberFormat="1" applyFont="1" applyBorder="1" applyAlignment="1" applyProtection="1">
      <alignment horizontal="center" vertical="center"/>
      <protection locked="0"/>
    </xf>
    <xf numFmtId="0" fontId="14" fillId="35" borderId="29" xfId="0" applyFont="1" applyFill="1" applyBorder="1" applyAlignment="1" applyProtection="1">
      <alignment horizontal="center" vertical="center"/>
      <protection/>
    </xf>
    <xf numFmtId="0" fontId="14" fillId="35" borderId="40" xfId="0" applyFont="1" applyFill="1" applyBorder="1" applyAlignment="1" applyProtection="1">
      <alignment horizontal="center" vertical="center"/>
      <protection/>
    </xf>
    <xf numFmtId="0" fontId="14" fillId="0" borderId="17" xfId="0" applyFont="1" applyBorder="1" applyAlignment="1" applyProtection="1">
      <alignment horizontal="center" vertical="center" shrinkToFit="1"/>
      <protection/>
    </xf>
    <xf numFmtId="0" fontId="14" fillId="35" borderId="28" xfId="0" applyFont="1" applyFill="1" applyBorder="1" applyAlignment="1" applyProtection="1">
      <alignment horizontal="center" vertical="center"/>
      <protection/>
    </xf>
    <xf numFmtId="0" fontId="14" fillId="35" borderId="2" xfId="0" applyFont="1" applyFill="1" applyBorder="1" applyAlignment="1" applyProtection="1">
      <alignment horizontal="center" vertical="center"/>
      <protection/>
    </xf>
    <xf numFmtId="0" fontId="14" fillId="35" borderId="42" xfId="0" applyFont="1" applyFill="1" applyBorder="1" applyAlignment="1" applyProtection="1">
      <alignment horizontal="center" vertical="center"/>
      <protection/>
    </xf>
    <xf numFmtId="184" fontId="4" fillId="0" borderId="17"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23" fillId="0" borderId="0" xfId="0" applyFont="1" applyAlignment="1" applyProtection="1">
      <alignment/>
      <protection/>
    </xf>
    <xf numFmtId="0" fontId="23" fillId="0" borderId="17" xfId="0" applyFont="1" applyBorder="1" applyAlignment="1" applyProtection="1">
      <alignment/>
      <protection/>
    </xf>
    <xf numFmtId="0" fontId="8" fillId="41" borderId="28" xfId="68" applyFill="1" applyBorder="1" applyAlignment="1">
      <alignment horizontal="right" vertical="center"/>
      <protection/>
    </xf>
    <xf numFmtId="0" fontId="8" fillId="41" borderId="42" xfId="68" applyFill="1" applyBorder="1" applyAlignment="1">
      <alignment horizontal="right" vertical="center"/>
      <protection/>
    </xf>
    <xf numFmtId="49" fontId="8" fillId="38" borderId="31" xfId="68" applyNumberFormat="1" applyFill="1" applyBorder="1" applyAlignment="1" applyProtection="1">
      <alignment horizontal="center" vertical="center"/>
      <protection locked="0"/>
    </xf>
    <xf numFmtId="185" fontId="8" fillId="41" borderId="71" xfId="68" applyNumberFormat="1" applyFill="1" applyBorder="1" applyAlignment="1">
      <alignment horizontal="right" vertical="center"/>
      <protection/>
    </xf>
    <xf numFmtId="185" fontId="8" fillId="41" borderId="85" xfId="68" applyNumberFormat="1" applyFill="1" applyBorder="1" applyAlignment="1">
      <alignment horizontal="right" vertical="center"/>
      <protection/>
    </xf>
    <xf numFmtId="185" fontId="8" fillId="41" borderId="69" xfId="68" applyNumberFormat="1" applyFill="1" applyBorder="1" applyAlignment="1">
      <alignment horizontal="right" vertical="center"/>
      <protection/>
    </xf>
    <xf numFmtId="0" fontId="8" fillId="38" borderId="31" xfId="68" applyFill="1" applyBorder="1" applyAlignment="1">
      <alignment horizontal="center" vertical="center"/>
      <protection/>
    </xf>
    <xf numFmtId="0" fontId="8" fillId="38" borderId="31" xfId="68" applyFill="1" applyBorder="1" applyAlignment="1" applyProtection="1">
      <alignment horizontal="center" vertical="center"/>
      <protection locked="0"/>
    </xf>
    <xf numFmtId="0" fontId="8" fillId="38" borderId="28" xfId="68" applyFont="1" applyFill="1" applyBorder="1" applyAlignment="1">
      <alignment horizontal="center" vertical="center"/>
      <protection/>
    </xf>
    <xf numFmtId="0" fontId="8" fillId="38" borderId="2" xfId="68" applyFont="1" applyFill="1" applyBorder="1" applyAlignment="1">
      <alignment horizontal="center" vertical="center"/>
      <protection/>
    </xf>
    <xf numFmtId="0" fontId="8" fillId="38" borderId="42" xfId="68" applyFont="1" applyFill="1" applyBorder="1" applyAlignment="1">
      <alignment horizontal="center" vertical="center"/>
      <protection/>
    </xf>
    <xf numFmtId="0" fontId="13" fillId="38" borderId="31" xfId="68" applyFont="1" applyFill="1" applyBorder="1" applyAlignment="1">
      <alignment horizontal="center" vertical="center" textRotation="255"/>
      <protection/>
    </xf>
    <xf numFmtId="49" fontId="8" fillId="41" borderId="31" xfId="68" applyNumberFormat="1" applyFill="1" applyBorder="1" applyAlignment="1">
      <alignment horizontal="center" vertical="center"/>
      <protection/>
    </xf>
    <xf numFmtId="0" fontId="8" fillId="41" borderId="31" xfId="68" applyFill="1" applyBorder="1" applyAlignment="1">
      <alignment horizontal="center" vertical="center"/>
      <protection/>
    </xf>
    <xf numFmtId="0" fontId="8" fillId="41" borderId="31" xfId="68" applyFont="1" applyFill="1" applyBorder="1" applyAlignment="1">
      <alignment horizontal="center" vertical="center"/>
      <protection/>
    </xf>
    <xf numFmtId="0" fontId="8" fillId="38" borderId="95" xfId="68" applyFill="1" applyBorder="1" applyAlignment="1">
      <alignment horizontal="center" vertical="center"/>
      <protection/>
    </xf>
    <xf numFmtId="0" fontId="8" fillId="38" borderId="96" xfId="68" applyFill="1" applyBorder="1" applyAlignment="1">
      <alignment horizontal="center" vertical="center"/>
      <protection/>
    </xf>
    <xf numFmtId="0" fontId="8" fillId="41" borderId="28" xfId="68" applyFont="1" applyFill="1" applyBorder="1" applyAlignment="1">
      <alignment horizontal="center" vertical="center"/>
      <protection/>
    </xf>
    <xf numFmtId="0" fontId="8" fillId="41" borderId="2" xfId="68" applyFont="1" applyFill="1" applyBorder="1" applyAlignment="1">
      <alignment horizontal="center" vertical="center"/>
      <protection/>
    </xf>
    <xf numFmtId="0" fontId="8" fillId="41" borderId="42" xfId="68" applyFont="1" applyFill="1" applyBorder="1" applyAlignment="1">
      <alignment horizontal="center" vertical="center"/>
      <protection/>
    </xf>
    <xf numFmtId="0" fontId="13" fillId="41" borderId="31" xfId="68" applyFont="1" applyFill="1" applyBorder="1" applyAlignment="1">
      <alignment horizontal="center" vertical="center" textRotation="255"/>
      <protection/>
    </xf>
    <xf numFmtId="0" fontId="8" fillId="41" borderId="97" xfId="68" applyFill="1" applyBorder="1" applyAlignment="1">
      <alignment horizontal="center" vertical="center"/>
      <protection/>
    </xf>
    <xf numFmtId="0" fontId="8" fillId="41" borderId="98" xfId="68" applyFill="1" applyBorder="1" applyAlignment="1">
      <alignment horizontal="center" vertical="center"/>
      <protection/>
    </xf>
    <xf numFmtId="0" fontId="8" fillId="41" borderId="95" xfId="68" applyFill="1" applyBorder="1" applyAlignment="1">
      <alignment horizontal="center" vertical="center"/>
      <protection/>
    </xf>
    <xf numFmtId="0" fontId="8" fillId="41" borderId="96" xfId="68" applyFill="1" applyBorder="1" applyAlignment="1">
      <alignment horizontal="center" vertical="center"/>
      <protection/>
    </xf>
    <xf numFmtId="0" fontId="8" fillId="38" borderId="97" xfId="68" applyFill="1" applyBorder="1" applyAlignment="1">
      <alignment horizontal="center" vertical="center"/>
      <protection/>
    </xf>
    <xf numFmtId="0" fontId="8" fillId="38" borderId="98" xfId="68" applyFill="1" applyBorder="1" applyAlignment="1">
      <alignment horizontal="center" vertical="center"/>
      <protection/>
    </xf>
    <xf numFmtId="0" fontId="10" fillId="39" borderId="85" xfId="0" applyNumberFormat="1" applyFont="1" applyFill="1" applyBorder="1" applyAlignment="1" applyProtection="1">
      <alignment horizontal="center" vertical="center"/>
      <protection/>
    </xf>
    <xf numFmtId="0" fontId="10" fillId="39" borderId="69" xfId="0" applyNumberFormat="1" applyFont="1" applyFill="1" applyBorder="1" applyAlignment="1" applyProtection="1">
      <alignment horizontal="center" vertical="center"/>
      <protection/>
    </xf>
    <xf numFmtId="0" fontId="14" fillId="39" borderId="28" xfId="0" applyFont="1" applyFill="1" applyBorder="1" applyAlignment="1" applyProtection="1">
      <alignment horizontal="center" vertical="center" wrapText="1"/>
      <protection/>
    </xf>
    <xf numFmtId="0" fontId="14" fillId="39" borderId="40" xfId="0" applyFont="1" applyFill="1" applyBorder="1" applyAlignment="1" applyProtection="1">
      <alignment horizontal="center" vertical="center" wrapText="1"/>
      <protection/>
    </xf>
    <xf numFmtId="0" fontId="15" fillId="0" borderId="99" xfId="0" applyNumberFormat="1" applyFont="1" applyBorder="1" applyAlignment="1" applyProtection="1">
      <alignment horizontal="center" vertical="center" shrinkToFit="1"/>
      <protection locked="0"/>
    </xf>
    <xf numFmtId="0" fontId="15" fillId="0" borderId="100" xfId="0" applyNumberFormat="1" applyFont="1" applyBorder="1" applyAlignment="1" applyProtection="1">
      <alignment horizontal="center" vertical="center" shrinkToFit="1"/>
      <protection locked="0"/>
    </xf>
    <xf numFmtId="0" fontId="10" fillId="39" borderId="71"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14" fillId="39" borderId="28" xfId="0" applyFont="1" applyFill="1" applyBorder="1" applyAlignment="1" applyProtection="1">
      <alignment horizontal="center" vertical="center"/>
      <protection/>
    </xf>
    <xf numFmtId="0" fontId="14" fillId="39" borderId="2" xfId="0" applyFont="1" applyFill="1" applyBorder="1" applyAlignment="1" applyProtection="1">
      <alignment horizontal="center" vertical="center"/>
      <protection/>
    </xf>
    <xf numFmtId="0" fontId="14" fillId="39" borderId="42" xfId="0" applyFont="1" applyFill="1" applyBorder="1" applyAlignment="1" applyProtection="1">
      <alignment horizontal="center" vertical="center"/>
      <protection/>
    </xf>
    <xf numFmtId="0" fontId="14" fillId="39" borderId="29" xfId="0" applyFont="1" applyFill="1" applyBorder="1" applyAlignment="1" applyProtection="1">
      <alignment horizontal="center" vertical="center"/>
      <protection/>
    </xf>
    <xf numFmtId="0" fontId="14" fillId="39" borderId="40" xfId="0" applyFont="1" applyFill="1" applyBorder="1" applyAlignment="1" applyProtection="1">
      <alignment horizontal="center" vertical="center"/>
      <protection/>
    </xf>
    <xf numFmtId="0" fontId="53" fillId="0" borderId="0" xfId="0" applyFont="1" applyAlignment="1" applyProtection="1">
      <alignment/>
      <protection/>
    </xf>
    <xf numFmtId="0" fontId="53" fillId="0" borderId="17" xfId="0" applyFont="1" applyBorder="1" applyAlignment="1" applyProtection="1">
      <alignment/>
      <protection/>
    </xf>
    <xf numFmtId="0" fontId="54" fillId="41" borderId="31" xfId="68" applyFont="1" applyFill="1" applyBorder="1" applyAlignment="1">
      <alignment horizontal="right" vertical="center"/>
      <protection/>
    </xf>
    <xf numFmtId="0" fontId="54" fillId="0" borderId="31" xfId="68" applyFont="1" applyFill="1" applyBorder="1" applyAlignment="1" applyProtection="1">
      <alignment horizontal="center" vertical="center"/>
      <protection locked="0"/>
    </xf>
    <xf numFmtId="0" fontId="8" fillId="0" borderId="31" xfId="68" applyFill="1" applyBorder="1" applyAlignment="1">
      <alignment horizontal="center" vertical="center"/>
      <protection/>
    </xf>
    <xf numFmtId="185" fontId="54" fillId="41" borderId="71" xfId="68" applyNumberFormat="1" applyFont="1" applyFill="1" applyBorder="1" applyAlignment="1">
      <alignment horizontal="right" vertical="center"/>
      <protection/>
    </xf>
    <xf numFmtId="185" fontId="54" fillId="41" borderId="85" xfId="68" applyNumberFormat="1" applyFont="1" applyFill="1" applyBorder="1" applyAlignment="1">
      <alignment horizontal="right" vertical="center"/>
      <protection/>
    </xf>
    <xf numFmtId="185" fontId="54" fillId="41" borderId="69" xfId="68" applyNumberFormat="1" applyFont="1" applyFill="1" applyBorder="1" applyAlignment="1">
      <alignment horizontal="right" vertical="center"/>
      <protection/>
    </xf>
    <xf numFmtId="0" fontId="13" fillId="0" borderId="31" xfId="68" applyFont="1" applyFill="1" applyBorder="1" applyAlignment="1">
      <alignment horizontal="center" vertical="center" textRotation="255"/>
      <protection/>
    </xf>
    <xf numFmtId="49" fontId="54" fillId="0" borderId="31" xfId="68" applyNumberFormat="1" applyFont="1" applyFill="1" applyBorder="1" applyAlignment="1" applyProtection="1">
      <alignment horizontal="center" vertical="center"/>
      <protection locked="0"/>
    </xf>
    <xf numFmtId="49" fontId="54" fillId="0" borderId="28" xfId="68" applyNumberFormat="1" applyFont="1" applyFill="1" applyBorder="1" applyAlignment="1" applyProtection="1">
      <alignment horizontal="center" vertical="top"/>
      <protection locked="0"/>
    </xf>
    <xf numFmtId="49" fontId="54" fillId="0" borderId="42" xfId="68" applyNumberFormat="1" applyFont="1" applyFill="1" applyBorder="1" applyAlignment="1" applyProtection="1">
      <alignment horizontal="center" vertical="top"/>
      <protection locked="0"/>
    </xf>
    <xf numFmtId="0" fontId="8" fillId="0" borderId="28" xfId="68" applyFont="1" applyFill="1" applyBorder="1" applyAlignment="1">
      <alignment horizontal="center" vertical="center"/>
      <protection/>
    </xf>
    <xf numFmtId="0" fontId="8" fillId="0" borderId="2" xfId="68" applyFont="1" applyFill="1" applyBorder="1" applyAlignment="1">
      <alignment horizontal="center" vertical="center"/>
      <protection/>
    </xf>
    <xf numFmtId="0" fontId="8" fillId="0" borderId="42" xfId="68" applyFont="1" applyFill="1" applyBorder="1" applyAlignment="1">
      <alignment horizontal="center" vertical="center"/>
      <protection/>
    </xf>
    <xf numFmtId="0" fontId="8" fillId="0" borderId="97" xfId="68" applyFill="1" applyBorder="1" applyAlignment="1">
      <alignment horizontal="center" vertical="center"/>
      <protection/>
    </xf>
    <xf numFmtId="0" fontId="8" fillId="0" borderId="98" xfId="68" applyFill="1" applyBorder="1" applyAlignment="1">
      <alignment horizontal="center" vertical="center"/>
      <protection/>
    </xf>
    <xf numFmtId="0" fontId="8" fillId="0" borderId="95" xfId="68" applyFill="1" applyBorder="1" applyAlignment="1">
      <alignment horizontal="center" vertical="center"/>
      <protection/>
    </xf>
    <xf numFmtId="0" fontId="8" fillId="0" borderId="96" xfId="68" applyFill="1" applyBorder="1" applyAlignment="1">
      <alignment horizontal="center" vertical="center"/>
      <protection/>
    </xf>
    <xf numFmtId="0" fontId="8" fillId="41" borderId="31" xfId="68" applyFill="1" applyBorder="1" applyAlignment="1">
      <alignment horizontal="right" vertical="center"/>
      <protection/>
    </xf>
    <xf numFmtId="49" fontId="8" fillId="41" borderId="28" xfId="68" applyNumberFormat="1" applyFill="1" applyBorder="1" applyAlignment="1">
      <alignment horizontal="center" vertical="center"/>
      <protection/>
    </xf>
    <xf numFmtId="49" fontId="8" fillId="41" borderId="42" xfId="68" applyNumberFormat="1" applyFill="1" applyBorder="1" applyAlignment="1">
      <alignment horizontal="center" vertical="center"/>
      <protection/>
    </xf>
    <xf numFmtId="0" fontId="35" fillId="0" borderId="17" xfId="0" applyFont="1" applyBorder="1" applyAlignment="1" applyProtection="1">
      <alignment horizontal="center" vertical="center"/>
      <protection locked="0"/>
    </xf>
    <xf numFmtId="0" fontId="30" fillId="0" borderId="31" xfId="0" applyFont="1" applyBorder="1" applyAlignment="1">
      <alignment horizontal="distributed" vertical="center"/>
    </xf>
    <xf numFmtId="0" fontId="35" fillId="0" borderId="31" xfId="0" applyFont="1" applyBorder="1" applyAlignment="1" applyProtection="1">
      <alignment horizontal="center" vertical="center"/>
      <protection locked="0"/>
    </xf>
    <xf numFmtId="0" fontId="30" fillId="0" borderId="46" xfId="0" applyFont="1" applyBorder="1" applyAlignment="1">
      <alignment horizontal="center" vertical="center"/>
    </xf>
    <xf numFmtId="0" fontId="30" fillId="0" borderId="17" xfId="0" applyFont="1" applyBorder="1" applyAlignment="1">
      <alignment horizontal="center" vertical="center"/>
    </xf>
    <xf numFmtId="0" fontId="30" fillId="0" borderId="44" xfId="0" applyFont="1" applyBorder="1" applyAlignment="1">
      <alignment horizontal="center" vertical="center"/>
    </xf>
    <xf numFmtId="0" fontId="35" fillId="0" borderId="17" xfId="0" applyFont="1" applyBorder="1" applyAlignment="1" applyProtection="1">
      <alignment horizontal="left" vertical="center" indent="1"/>
      <protection locked="0"/>
    </xf>
    <xf numFmtId="0" fontId="35" fillId="0" borderId="17" xfId="0" applyFont="1" applyBorder="1" applyAlignment="1" applyProtection="1">
      <alignment horizontal="left" vertical="center" indent="2"/>
      <protection locked="0"/>
    </xf>
    <xf numFmtId="0" fontId="35" fillId="0" borderId="2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29" fillId="0" borderId="17" xfId="0" applyFont="1" applyBorder="1" applyAlignment="1" applyProtection="1">
      <alignment vertical="center"/>
      <protection locked="0"/>
    </xf>
    <xf numFmtId="0" fontId="30" fillId="0" borderId="28" xfId="0" applyFont="1" applyBorder="1" applyAlignment="1">
      <alignment horizontal="distributed" vertical="center"/>
    </xf>
    <xf numFmtId="0" fontId="30" fillId="0" borderId="2" xfId="0" applyFont="1" applyBorder="1" applyAlignment="1">
      <alignment horizontal="distributed" vertical="center"/>
    </xf>
    <xf numFmtId="0" fontId="30" fillId="0" borderId="42" xfId="0" applyFont="1" applyBorder="1" applyAlignment="1">
      <alignment horizontal="distributed" vertical="center"/>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35" fillId="0" borderId="42" xfId="0" applyFont="1" applyBorder="1" applyAlignment="1" applyProtection="1">
      <alignment horizontal="center" vertical="center"/>
      <protection locked="0"/>
    </xf>
    <xf numFmtId="0" fontId="24" fillId="36" borderId="101" xfId="0" applyFont="1" applyFill="1" applyBorder="1" applyAlignment="1">
      <alignment horizontal="center" vertical="center" shrinkToFit="1"/>
    </xf>
    <xf numFmtId="0" fontId="24" fillId="36" borderId="41" xfId="0" applyFont="1" applyFill="1" applyBorder="1" applyAlignment="1">
      <alignment horizontal="center" vertical="center" shrinkToFit="1"/>
    </xf>
    <xf numFmtId="0" fontId="24" fillId="36" borderId="45" xfId="0" applyFont="1" applyFill="1" applyBorder="1" applyAlignment="1">
      <alignment horizontal="center" vertical="center" shrinkToFit="1"/>
    </xf>
    <xf numFmtId="0" fontId="24" fillId="36" borderId="31" xfId="0" applyFont="1" applyFill="1" applyBorder="1" applyAlignment="1">
      <alignment horizontal="center" vertical="center" shrinkToFit="1"/>
    </xf>
    <xf numFmtId="0" fontId="24" fillId="36" borderId="31" xfId="0" applyFont="1" applyFill="1" applyBorder="1" applyAlignment="1">
      <alignment vertical="center" shrinkToFit="1"/>
    </xf>
    <xf numFmtId="0" fontId="24" fillId="36" borderId="71" xfId="0" applyFont="1" applyFill="1" applyBorder="1" applyAlignment="1">
      <alignment horizontal="center" vertical="center" shrinkToFit="1"/>
    </xf>
    <xf numFmtId="0" fontId="24" fillId="36" borderId="69" xfId="0" applyFont="1" applyFill="1" applyBorder="1" applyAlignment="1">
      <alignment horizontal="center" vertical="center" shrinkToFit="1"/>
    </xf>
    <xf numFmtId="0" fontId="24" fillId="36" borderId="48" xfId="0" applyFont="1" applyFill="1" applyBorder="1" applyAlignment="1">
      <alignment horizontal="center" vertical="center" shrinkToFit="1"/>
    </xf>
    <xf numFmtId="0" fontId="24" fillId="36" borderId="46" xfId="0" applyFont="1" applyFill="1" applyBorder="1" applyAlignment="1">
      <alignment horizontal="center" vertical="center" shrinkToFit="1"/>
    </xf>
    <xf numFmtId="0" fontId="24" fillId="36" borderId="102" xfId="0" applyFont="1" applyFill="1" applyBorder="1" applyAlignment="1">
      <alignment horizontal="center" vertical="center" shrinkToFit="1"/>
    </xf>
    <xf numFmtId="0" fontId="24" fillId="36" borderId="2" xfId="0" applyFont="1" applyFill="1" applyBorder="1" applyAlignment="1">
      <alignment horizontal="center" vertical="center" shrinkToFit="1"/>
    </xf>
    <xf numFmtId="0" fontId="24" fillId="36" borderId="42" xfId="0" applyFont="1" applyFill="1" applyBorder="1" applyAlignment="1">
      <alignment horizontal="center" vertical="center" shrinkToFit="1"/>
    </xf>
    <xf numFmtId="0" fontId="24" fillId="36" borderId="28" xfId="0" applyFont="1" applyFill="1" applyBorder="1" applyAlignment="1">
      <alignment horizontal="center" vertical="center" shrinkToFit="1"/>
    </xf>
    <xf numFmtId="0" fontId="24" fillId="36" borderId="44" xfId="0" applyFont="1" applyFill="1" applyBorder="1" applyAlignment="1">
      <alignment horizontal="center" vertical="center" shrinkToFit="1"/>
    </xf>
    <xf numFmtId="0" fontId="24" fillId="36" borderId="71" xfId="0" applyFont="1" applyFill="1" applyBorder="1" applyAlignment="1">
      <alignment horizontal="center" vertical="center" wrapText="1" shrinkToFit="1"/>
    </xf>
    <xf numFmtId="0" fontId="24" fillId="36" borderId="69" xfId="0" applyFont="1" applyFill="1" applyBorder="1" applyAlignment="1">
      <alignment horizontal="center" vertical="center" wrapText="1" shrinkToFit="1"/>
    </xf>
    <xf numFmtId="0" fontId="76" fillId="37" borderId="0" xfId="0" applyFont="1" applyFill="1" applyAlignment="1">
      <alignment vertical="center"/>
    </xf>
    <xf numFmtId="0" fontId="77" fillId="37" borderId="0" xfId="0" applyFont="1" applyFill="1" applyAlignment="1">
      <alignment vertical="center"/>
    </xf>
    <xf numFmtId="0" fontId="76" fillId="36" borderId="80" xfId="0" applyFont="1" applyFill="1" applyBorder="1" applyAlignment="1">
      <alignment horizontal="center" vertical="center"/>
    </xf>
    <xf numFmtId="0" fontId="76" fillId="36" borderId="81" xfId="0" applyFont="1" applyFill="1" applyBorder="1" applyAlignment="1">
      <alignment horizontal="center" vertical="center"/>
    </xf>
    <xf numFmtId="0" fontId="76" fillId="36" borderId="82" xfId="0" applyFont="1" applyFill="1" applyBorder="1" applyAlignment="1">
      <alignment horizontal="center" vertical="center"/>
    </xf>
    <xf numFmtId="0" fontId="76" fillId="36" borderId="103" xfId="0" applyFont="1" applyFill="1" applyBorder="1" applyAlignment="1">
      <alignment horizontal="center" vertical="center"/>
    </xf>
    <xf numFmtId="0" fontId="76" fillId="36" borderId="104" xfId="0" applyFont="1" applyFill="1" applyBorder="1" applyAlignment="1">
      <alignment horizontal="center" vertical="center"/>
    </xf>
    <xf numFmtId="0" fontId="76" fillId="36" borderId="105" xfId="0" applyFont="1" applyFill="1" applyBorder="1" applyAlignment="1">
      <alignment horizontal="center" vertical="center"/>
    </xf>
    <xf numFmtId="0" fontId="76" fillId="36" borderId="66" xfId="0" applyFont="1" applyFill="1" applyBorder="1" applyAlignment="1">
      <alignment horizontal="center" vertical="center"/>
    </xf>
    <xf numFmtId="0" fontId="76" fillId="36" borderId="67" xfId="0" applyFont="1" applyFill="1" applyBorder="1" applyAlignment="1">
      <alignment horizontal="center" vertical="center"/>
    </xf>
    <xf numFmtId="0" fontId="76" fillId="36" borderId="106" xfId="0" applyFont="1" applyFill="1" applyBorder="1" applyAlignment="1">
      <alignment horizontal="center" vertical="center"/>
    </xf>
    <xf numFmtId="0" fontId="10" fillId="43" borderId="107" xfId="0" applyFont="1" applyFill="1" applyBorder="1" applyAlignment="1" applyProtection="1">
      <alignment horizontal="right" vertical="center"/>
      <protection/>
    </xf>
    <xf numFmtId="0" fontId="76" fillId="43" borderId="106" xfId="0" applyFont="1" applyFill="1" applyBorder="1" applyAlignment="1">
      <alignment vertical="center"/>
    </xf>
    <xf numFmtId="0" fontId="11" fillId="43" borderId="107" xfId="0" applyFont="1" applyFill="1" applyBorder="1" applyAlignment="1" applyProtection="1">
      <alignment horizontal="right" vertical="center"/>
      <protection/>
    </xf>
    <xf numFmtId="0" fontId="78" fillId="38" borderId="108" xfId="0" applyFont="1" applyFill="1" applyBorder="1" applyAlignment="1">
      <alignment vertical="center" shrinkToFit="1"/>
    </xf>
    <xf numFmtId="0" fontId="78" fillId="38" borderId="109" xfId="0" applyFont="1" applyFill="1" applyBorder="1" applyAlignment="1">
      <alignment horizontal="center" vertical="center" shrinkToFit="1"/>
    </xf>
    <xf numFmtId="0" fontId="78" fillId="38" borderId="110" xfId="0" applyFont="1" applyFill="1" applyBorder="1" applyAlignment="1">
      <alignment horizontal="center" vertical="center" shrinkToFit="1"/>
    </xf>
    <xf numFmtId="0" fontId="76" fillId="38" borderId="111" xfId="0" applyFont="1" applyFill="1" applyBorder="1" applyAlignment="1">
      <alignment vertical="center"/>
    </xf>
    <xf numFmtId="0" fontId="76" fillId="38" borderId="109" xfId="0" applyFont="1" applyFill="1" applyBorder="1" applyAlignment="1">
      <alignment vertical="center"/>
    </xf>
    <xf numFmtId="0" fontId="76" fillId="38" borderId="110" xfId="0" applyFont="1" applyFill="1" applyBorder="1" applyAlignment="1">
      <alignment vertical="center"/>
    </xf>
    <xf numFmtId="0" fontId="76" fillId="38" borderId="112" xfId="0" applyFont="1" applyFill="1" applyBorder="1" applyAlignment="1">
      <alignment vertical="center"/>
    </xf>
    <xf numFmtId="0" fontId="24" fillId="44" borderId="0" xfId="0" applyFont="1" applyFill="1" applyAlignment="1">
      <alignment vertical="center" shrinkToFit="1"/>
    </xf>
    <xf numFmtId="0" fontId="79" fillId="44" borderId="0" xfId="0" applyFont="1" applyFill="1" applyAlignment="1">
      <alignment vertical="center"/>
    </xf>
    <xf numFmtId="0" fontId="8" fillId="45" borderId="80" xfId="0" applyFont="1" applyFill="1" applyBorder="1" applyAlignment="1">
      <alignment horizontal="center" vertical="center"/>
    </xf>
    <xf numFmtId="0" fontId="12" fillId="45" borderId="81" xfId="0" applyFont="1" applyFill="1" applyBorder="1" applyAlignment="1">
      <alignment horizontal="center" vertical="center" shrinkToFit="1"/>
    </xf>
    <xf numFmtId="0" fontId="12" fillId="45" borderId="113" xfId="0" applyFont="1" applyFill="1" applyBorder="1" applyAlignment="1">
      <alignment horizontal="center" vertical="center" shrinkToFit="1"/>
    </xf>
    <xf numFmtId="0" fontId="12" fillId="45" borderId="114" xfId="0" applyFont="1" applyFill="1" applyBorder="1" applyAlignment="1">
      <alignment horizontal="center" vertical="center" shrinkToFit="1"/>
    </xf>
    <xf numFmtId="0" fontId="12" fillId="45" borderId="82" xfId="0" applyFont="1" applyFill="1" applyBorder="1" applyAlignment="1">
      <alignment horizontal="center" vertical="center" shrinkToFit="1"/>
    </xf>
    <xf numFmtId="0" fontId="8" fillId="45" borderId="64" xfId="0" applyFont="1" applyFill="1" applyBorder="1" applyAlignment="1">
      <alignment horizontal="center" vertical="center"/>
    </xf>
    <xf numFmtId="0" fontId="24" fillId="45" borderId="31" xfId="0" applyFont="1" applyFill="1" applyBorder="1" applyAlignment="1">
      <alignment vertical="center" shrinkToFit="1"/>
    </xf>
    <xf numFmtId="0" fontId="24" fillId="45" borderId="31" xfId="0" applyFont="1" applyFill="1" applyBorder="1" applyAlignment="1">
      <alignment horizontal="center" vertical="center" shrinkToFit="1"/>
    </xf>
    <xf numFmtId="0" fontId="24" fillId="45" borderId="65" xfId="0" applyFont="1" applyFill="1" applyBorder="1" applyAlignment="1">
      <alignment vertical="center" shrinkToFit="1"/>
    </xf>
    <xf numFmtId="0" fontId="8" fillId="45" borderId="115" xfId="0" applyFont="1" applyFill="1" applyBorder="1" applyAlignment="1">
      <alignment horizontal="center" vertical="center" shrinkToFit="1"/>
    </xf>
    <xf numFmtId="3" fontId="24" fillId="45" borderId="31" xfId="0" applyNumberFormat="1" applyFont="1" applyFill="1" applyBorder="1" applyAlignment="1">
      <alignment vertical="center" shrinkToFit="1"/>
    </xf>
    <xf numFmtId="0" fontId="24" fillId="45" borderId="65" xfId="0" applyFont="1" applyFill="1" applyBorder="1" applyAlignment="1">
      <alignment horizontal="center" vertical="center" shrinkToFit="1"/>
    </xf>
    <xf numFmtId="0" fontId="131" fillId="44" borderId="0" xfId="0" applyFont="1" applyFill="1" applyBorder="1" applyAlignment="1">
      <alignment vertical="center" shrinkToFit="1"/>
    </xf>
    <xf numFmtId="0" fontId="132" fillId="44" borderId="0" xfId="0" applyFont="1" applyFill="1" applyBorder="1" applyAlignment="1" applyProtection="1">
      <alignment horizontal="center" vertical="center"/>
      <protection/>
    </xf>
    <xf numFmtId="0" fontId="24" fillId="44" borderId="0" xfId="0" applyFont="1" applyFill="1" applyBorder="1" applyAlignment="1">
      <alignment vertical="center" shrinkToFit="1"/>
    </xf>
    <xf numFmtId="0" fontId="8" fillId="45" borderId="116" xfId="0" applyFont="1" applyFill="1" applyBorder="1" applyAlignment="1">
      <alignment horizontal="center" vertical="center"/>
    </xf>
    <xf numFmtId="0" fontId="24" fillId="45" borderId="71" xfId="0" applyFont="1" applyFill="1" applyBorder="1" applyAlignment="1">
      <alignment vertical="center" shrinkToFit="1"/>
    </xf>
    <xf numFmtId="0" fontId="24" fillId="45" borderId="117" xfId="0" applyFont="1" applyFill="1" applyBorder="1" applyAlignment="1">
      <alignment vertical="center" shrinkToFit="1"/>
    </xf>
    <xf numFmtId="0" fontId="133" fillId="44" borderId="0" xfId="0" applyFont="1" applyFill="1" applyBorder="1" applyAlignment="1" applyProtection="1">
      <alignment horizontal="right" vertical="center"/>
      <protection/>
    </xf>
    <xf numFmtId="0" fontId="24" fillId="45" borderId="80" xfId="0" applyFont="1" applyFill="1" applyBorder="1" applyAlignment="1">
      <alignment vertical="center" shrinkToFit="1"/>
    </xf>
    <xf numFmtId="0" fontId="24" fillId="45" borderId="81" xfId="0" applyFont="1" applyFill="1" applyBorder="1" applyAlignment="1">
      <alignment horizontal="center" vertical="center" shrinkToFit="1"/>
    </xf>
    <xf numFmtId="0" fontId="24" fillId="45" borderId="118" xfId="0" applyFont="1" applyFill="1" applyBorder="1" applyAlignment="1">
      <alignment horizontal="center" vertical="center" shrinkToFit="1"/>
    </xf>
    <xf numFmtId="0" fontId="24" fillId="45" borderId="80" xfId="0" applyFont="1" applyFill="1" applyBorder="1" applyAlignment="1">
      <alignment horizontal="center" vertical="center" shrinkToFit="1"/>
    </xf>
    <xf numFmtId="0" fontId="24" fillId="45" borderId="104" xfId="0" applyFont="1" applyFill="1" applyBorder="1" applyAlignment="1">
      <alignment horizontal="center" vertical="center" shrinkToFit="1"/>
    </xf>
    <xf numFmtId="0" fontId="24" fillId="45" borderId="114" xfId="0" applyFont="1" applyFill="1" applyBorder="1" applyAlignment="1">
      <alignment horizontal="center" vertical="center" shrinkToFit="1"/>
    </xf>
    <xf numFmtId="0" fontId="24" fillId="45" borderId="105" xfId="0" applyFont="1" applyFill="1" applyBorder="1" applyAlignment="1">
      <alignment horizontal="center" vertical="center" shrinkToFit="1"/>
    </xf>
    <xf numFmtId="0" fontId="24" fillId="45" borderId="119" xfId="0" applyFont="1" applyFill="1" applyBorder="1" applyAlignment="1">
      <alignment horizontal="center" vertical="center" shrinkToFit="1"/>
    </xf>
    <xf numFmtId="0" fontId="24" fillId="45" borderId="120" xfId="0" applyFont="1" applyFill="1" applyBorder="1" applyAlignment="1">
      <alignment vertical="center" shrinkToFit="1"/>
    </xf>
    <xf numFmtId="0" fontId="24" fillId="45" borderId="71" xfId="0" applyFont="1" applyFill="1" applyBorder="1" applyAlignment="1">
      <alignment horizontal="center" vertical="center" shrinkToFit="1"/>
    </xf>
    <xf numFmtId="0" fontId="24" fillId="45" borderId="48" xfId="0" applyFont="1" applyFill="1" applyBorder="1" applyAlignment="1">
      <alignment horizontal="center" vertical="center" shrinkToFit="1"/>
    </xf>
    <xf numFmtId="0" fontId="24" fillId="45" borderId="120" xfId="0" applyFont="1" applyFill="1" applyBorder="1" applyAlignment="1">
      <alignment horizontal="center" vertical="center" shrinkToFit="1"/>
    </xf>
    <xf numFmtId="0" fontId="24" fillId="45" borderId="121" xfId="0" applyFont="1" applyFill="1" applyBorder="1" applyAlignment="1">
      <alignment horizontal="center" vertical="center" shrinkToFit="1"/>
    </xf>
    <xf numFmtId="0" fontId="24" fillId="0" borderId="122" xfId="0" applyFont="1" applyFill="1" applyBorder="1" applyAlignment="1">
      <alignment vertical="center" shrinkToFit="1"/>
    </xf>
    <xf numFmtId="0" fontId="24" fillId="0" borderId="123" xfId="0" applyFont="1" applyFill="1" applyBorder="1" applyAlignment="1">
      <alignment vertical="center" shrinkToFit="1"/>
    </xf>
    <xf numFmtId="0" fontId="24" fillId="0" borderId="124" xfId="0" applyFont="1" applyFill="1" applyBorder="1" applyAlignment="1">
      <alignment vertical="center" shrinkToFit="1"/>
    </xf>
    <xf numFmtId="0" fontId="24" fillId="0" borderId="125" xfId="0" applyFont="1" applyFill="1" applyBorder="1" applyAlignment="1">
      <alignment vertical="center" shrinkToFit="1"/>
    </xf>
    <xf numFmtId="38" fontId="24" fillId="0" borderId="126" xfId="0" applyNumberFormat="1" applyFont="1" applyFill="1" applyBorder="1" applyAlignment="1">
      <alignment vertical="center" shrinkToFit="1"/>
    </xf>
    <xf numFmtId="0" fontId="24" fillId="44" borderId="0" xfId="0" applyFont="1" applyFill="1" applyBorder="1" applyAlignment="1" applyProtection="1">
      <alignment vertical="center" shrinkToFit="1"/>
      <protection locked="0"/>
    </xf>
    <xf numFmtId="0" fontId="82" fillId="37" borderId="0" xfId="0" applyFont="1" applyFill="1" applyAlignment="1">
      <alignment vertical="center"/>
    </xf>
    <xf numFmtId="0" fontId="76" fillId="36" borderId="122" xfId="0" applyFont="1" applyFill="1" applyBorder="1" applyAlignment="1">
      <alignment vertical="center"/>
    </xf>
    <xf numFmtId="0" fontId="76" fillId="36" borderId="123" xfId="0" applyFont="1" applyFill="1" applyBorder="1" applyAlignment="1">
      <alignment vertical="center"/>
    </xf>
    <xf numFmtId="0" fontId="76" fillId="36" borderId="124" xfId="0" applyFont="1" applyFill="1" applyBorder="1" applyAlignment="1">
      <alignment vertical="center"/>
    </xf>
    <xf numFmtId="0" fontId="76" fillId="36" borderId="1" xfId="0" applyFont="1" applyFill="1" applyBorder="1" applyAlignment="1">
      <alignment vertical="center"/>
    </xf>
    <xf numFmtId="0" fontId="76" fillId="36" borderId="126" xfId="0" applyFont="1" applyFill="1" applyBorder="1" applyAlignment="1">
      <alignment vertical="center"/>
    </xf>
    <xf numFmtId="0" fontId="57" fillId="38" borderId="80" xfId="0" applyFont="1" applyFill="1" applyBorder="1" applyAlignment="1">
      <alignment horizontal="left" vertical="center"/>
    </xf>
    <xf numFmtId="0" fontId="57" fillId="38" borderId="81" xfId="0" applyFont="1" applyFill="1" applyBorder="1" applyAlignment="1">
      <alignment horizontal="left" vertical="center"/>
    </xf>
    <xf numFmtId="0" fontId="57" fillId="38" borderId="81" xfId="0" applyFont="1" applyFill="1" applyBorder="1" applyAlignment="1">
      <alignment horizontal="center" vertical="center"/>
    </xf>
    <xf numFmtId="38" fontId="57" fillId="38" borderId="81" xfId="55" applyFont="1" applyFill="1" applyBorder="1" applyAlignment="1">
      <alignment horizontal="right" vertical="center"/>
    </xf>
    <xf numFmtId="0" fontId="57" fillId="38" borderId="118" xfId="0" applyFont="1" applyFill="1" applyBorder="1" applyAlignment="1">
      <alignment horizontal="left" vertical="center"/>
    </xf>
    <xf numFmtId="0" fontId="57" fillId="38" borderId="104" xfId="0" applyFont="1" applyFill="1" applyBorder="1" applyAlignment="1">
      <alignment horizontal="left" vertical="center"/>
    </xf>
    <xf numFmtId="0" fontId="57" fillId="38" borderId="105" xfId="0" applyFont="1" applyFill="1" applyBorder="1" applyAlignment="1">
      <alignment horizontal="left" vertical="center"/>
    </xf>
    <xf numFmtId="0" fontId="57" fillId="38" borderId="64" xfId="0" applyFont="1" applyFill="1" applyBorder="1" applyAlignment="1">
      <alignment horizontal="left" vertical="center"/>
    </xf>
    <xf numFmtId="0" fontId="57" fillId="38" borderId="31" xfId="0" applyFont="1" applyFill="1" applyBorder="1" applyAlignment="1">
      <alignment horizontal="left" vertical="center"/>
    </xf>
    <xf numFmtId="0" fontId="57" fillId="38" borderId="31" xfId="0" applyFont="1" applyFill="1" applyBorder="1" applyAlignment="1">
      <alignment horizontal="center" vertical="center"/>
    </xf>
    <xf numFmtId="38" fontId="57" fillId="38" borderId="31" xfId="55" applyFont="1" applyFill="1" applyBorder="1" applyAlignment="1">
      <alignment horizontal="right" vertical="center"/>
    </xf>
    <xf numFmtId="0" fontId="57" fillId="38" borderId="28" xfId="0" applyFont="1" applyFill="1" applyBorder="1" applyAlignment="1">
      <alignment horizontal="left" vertical="center"/>
    </xf>
    <xf numFmtId="0" fontId="57" fillId="38" borderId="2" xfId="0" applyFont="1" applyFill="1" applyBorder="1" applyAlignment="1">
      <alignment horizontal="left" vertical="center"/>
    </xf>
    <xf numFmtId="0" fontId="57" fillId="38" borderId="73" xfId="0" applyFont="1" applyFill="1" applyBorder="1" applyAlignment="1">
      <alignment horizontal="left" vertical="center"/>
    </xf>
    <xf numFmtId="0" fontId="133" fillId="44" borderId="0" xfId="0" applyFont="1" applyFill="1" applyBorder="1" applyAlignment="1" applyProtection="1">
      <alignment vertical="center"/>
      <protection/>
    </xf>
    <xf numFmtId="0" fontId="57" fillId="38" borderId="66" xfId="0" applyFont="1" applyFill="1" applyBorder="1" applyAlignment="1">
      <alignment horizontal="left" vertical="center"/>
    </xf>
    <xf numFmtId="0" fontId="57" fillId="38" borderId="67" xfId="0" applyFont="1" applyFill="1" applyBorder="1" applyAlignment="1">
      <alignment horizontal="left" vertical="center"/>
    </xf>
    <xf numFmtId="0" fontId="57" fillId="38" borderId="67" xfId="0" applyFont="1" applyFill="1" applyBorder="1" applyAlignment="1">
      <alignment horizontal="center" vertical="center"/>
    </xf>
    <xf numFmtId="38" fontId="57" fillId="38" borderId="67" xfId="55" applyFont="1" applyFill="1" applyBorder="1" applyAlignment="1">
      <alignment horizontal="right" vertical="center"/>
    </xf>
    <xf numFmtId="0" fontId="57" fillId="38" borderId="74" xfId="0" applyFont="1" applyFill="1" applyBorder="1" applyAlignment="1">
      <alignment horizontal="left" vertical="center"/>
    </xf>
    <xf numFmtId="0" fontId="57" fillId="38" borderId="75" xfId="0" applyFont="1" applyFill="1" applyBorder="1" applyAlignment="1">
      <alignment horizontal="left" vertical="center"/>
    </xf>
    <xf numFmtId="0" fontId="57" fillId="38" borderId="76" xfId="0" applyFont="1" applyFill="1" applyBorder="1" applyAlignment="1">
      <alignment horizontal="left" vertical="center"/>
    </xf>
    <xf numFmtId="0" fontId="58" fillId="37" borderId="0" xfId="0" applyFont="1" applyFill="1" applyBorder="1" applyAlignment="1">
      <alignment horizontal="left" vertical="center"/>
    </xf>
    <xf numFmtId="0" fontId="58" fillId="37" borderId="0" xfId="0" applyFont="1" applyFill="1" applyBorder="1" applyAlignment="1">
      <alignment horizontal="center" vertical="center"/>
    </xf>
    <xf numFmtId="38" fontId="58" fillId="37" borderId="0" xfId="55" applyFont="1" applyFill="1" applyBorder="1" applyAlignment="1">
      <alignment horizontal="left" vertical="center"/>
    </xf>
    <xf numFmtId="0" fontId="83" fillId="37" borderId="0" xfId="0" applyFont="1" applyFill="1" applyAlignment="1">
      <alignment vertical="center"/>
    </xf>
    <xf numFmtId="0" fontId="84" fillId="37" borderId="0" xfId="0" applyFont="1" applyFill="1" applyAlignment="1">
      <alignment vertical="center"/>
    </xf>
    <xf numFmtId="0" fontId="85" fillId="36" borderId="122" xfId="0" applyFont="1" applyFill="1" applyBorder="1" applyAlignment="1">
      <alignment vertical="center"/>
    </xf>
    <xf numFmtId="0" fontId="85" fillId="36" borderId="123" xfId="0" applyFont="1" applyFill="1" applyBorder="1" applyAlignment="1">
      <alignment vertical="center"/>
    </xf>
    <xf numFmtId="0" fontId="85" fillId="36" borderId="124" xfId="0" applyFont="1" applyFill="1" applyBorder="1" applyAlignment="1">
      <alignment vertical="center"/>
    </xf>
    <xf numFmtId="0" fontId="85" fillId="36" borderId="1" xfId="0" applyFont="1" applyFill="1" applyBorder="1" applyAlignment="1">
      <alignment vertical="center"/>
    </xf>
    <xf numFmtId="0" fontId="85" fillId="36" borderId="126" xfId="0" applyFont="1" applyFill="1" applyBorder="1" applyAlignment="1">
      <alignment vertical="center"/>
    </xf>
    <xf numFmtId="0" fontId="86" fillId="38" borderId="80" xfId="0" applyFont="1" applyFill="1" applyBorder="1" applyAlignment="1">
      <alignment horizontal="left" vertical="center"/>
    </xf>
    <xf numFmtId="0" fontId="86" fillId="38" borderId="81" xfId="0" applyFont="1" applyFill="1" applyBorder="1" applyAlignment="1">
      <alignment horizontal="left" vertical="center"/>
    </xf>
    <xf numFmtId="0" fontId="86" fillId="38" borderId="81" xfId="0" applyFont="1" applyFill="1" applyBorder="1" applyAlignment="1">
      <alignment horizontal="center" vertical="center"/>
    </xf>
    <xf numFmtId="38" fontId="86" fillId="38" borderId="81" xfId="55" applyFont="1" applyFill="1" applyBorder="1" applyAlignment="1">
      <alignment horizontal="right" vertical="center"/>
    </xf>
    <xf numFmtId="0" fontId="86" fillId="38" borderId="82" xfId="0" applyFont="1" applyFill="1" applyBorder="1" applyAlignment="1">
      <alignment horizontal="left" vertical="center"/>
    </xf>
    <xf numFmtId="0" fontId="86" fillId="38" borderId="64" xfId="0" applyFont="1" applyFill="1" applyBorder="1" applyAlignment="1">
      <alignment horizontal="left" vertical="center"/>
    </xf>
    <xf numFmtId="0" fontId="86" fillId="38" borderId="31" xfId="0" applyFont="1" applyFill="1" applyBorder="1" applyAlignment="1">
      <alignment horizontal="left" vertical="center"/>
    </xf>
    <xf numFmtId="0" fontId="86" fillId="38" borderId="31" xfId="0" applyFont="1" applyFill="1" applyBorder="1" applyAlignment="1">
      <alignment horizontal="center" vertical="center"/>
    </xf>
    <xf numFmtId="38" fontId="86" fillId="38" borderId="31" xfId="55" applyFont="1" applyFill="1" applyBorder="1" applyAlignment="1">
      <alignment horizontal="right" vertical="center"/>
    </xf>
    <xf numFmtId="0" fontId="86" fillId="38" borderId="65" xfId="0" applyFont="1" applyFill="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金額"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良い" xfId="69"/>
  </cellStyles>
  <dxfs count="48">
    <dxf>
      <fill>
        <patternFill>
          <bgColor indexed="31"/>
        </patternFill>
      </fill>
    </dxf>
    <dxf>
      <fill>
        <patternFill>
          <bgColor indexed="31"/>
        </patternFill>
      </fill>
    </dxf>
    <dxf/>
    <dxf>
      <fill>
        <patternFill>
          <bgColor indexed="31"/>
        </patternFill>
      </fill>
    </dxf>
    <dxf/>
    <dxf>
      <fill>
        <patternFill>
          <bgColor rgb="FFFFCCFF"/>
        </patternFill>
      </fill>
    </dxf>
    <dxf>
      <fill>
        <patternFill>
          <bgColor rgb="FFFFCCFF"/>
        </patternFill>
      </fill>
    </dxf>
    <dxf>
      <font>
        <color indexed="41"/>
      </font>
    </dxf>
    <dxf>
      <fill>
        <patternFill>
          <bgColor theme="7" tint="0.7999799847602844"/>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ill>
        <patternFill>
          <bgColor theme="7" tint="0.7999799847602844"/>
        </patternFill>
      </fill>
    </dxf>
    <dxf>
      <fill>
        <patternFill>
          <bgColor theme="7" tint="0.7999799847602844"/>
        </patternFill>
      </fill>
    </dxf>
    <dxf>
      <fill>
        <patternFill>
          <bgColor theme="8" tint="0.5999600291252136"/>
        </patternFill>
      </fill>
    </dxf>
    <dxf>
      <fill>
        <patternFill>
          <bgColor theme="7" tint="0.7999799847602844"/>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ont>
        <color indexed="41"/>
      </font>
    </dxf>
    <dxf>
      <font>
        <color rgb="FFCCFF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0</xdr:rowOff>
    </xdr:from>
    <xdr:to>
      <xdr:col>18</xdr:col>
      <xdr:colOff>0</xdr:colOff>
      <xdr:row>6</xdr:row>
      <xdr:rowOff>152400</xdr:rowOff>
    </xdr:to>
    <xdr:sp>
      <xdr:nvSpPr>
        <xdr:cNvPr id="1" name="Text Box 1804"/>
        <xdr:cNvSpPr txBox="1">
          <a:spLocks noChangeArrowheads="1"/>
        </xdr:cNvSpPr>
      </xdr:nvSpPr>
      <xdr:spPr>
        <a:xfrm>
          <a:off x="3952875" y="1543050"/>
          <a:ext cx="1381125" cy="152400"/>
        </a:xfrm>
        <a:prstGeom prst="rect">
          <a:avLst/>
        </a:prstGeom>
        <a:solidFill>
          <a:srgbClr val="99CCFF"/>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通信大会</a:t>
          </a:r>
        </a:p>
      </xdr:txBody>
    </xdr:sp>
    <xdr:clientData/>
  </xdr:twoCellAnchor>
  <xdr:twoCellAnchor>
    <xdr:from>
      <xdr:col>18</xdr:col>
      <xdr:colOff>0</xdr:colOff>
      <xdr:row>6</xdr:row>
      <xdr:rowOff>0</xdr:rowOff>
    </xdr:from>
    <xdr:to>
      <xdr:col>21</xdr:col>
      <xdr:colOff>0</xdr:colOff>
      <xdr:row>6</xdr:row>
      <xdr:rowOff>152400</xdr:rowOff>
    </xdr:to>
    <xdr:sp>
      <xdr:nvSpPr>
        <xdr:cNvPr id="2" name="Text Box 1805"/>
        <xdr:cNvSpPr txBox="1">
          <a:spLocks noChangeArrowheads="1"/>
        </xdr:cNvSpPr>
      </xdr:nvSpPr>
      <xdr:spPr>
        <a:xfrm>
          <a:off x="5334000" y="1543050"/>
          <a:ext cx="1381125" cy="152400"/>
        </a:xfrm>
        <a:prstGeom prst="rect">
          <a:avLst/>
        </a:prstGeom>
        <a:solidFill>
          <a:srgbClr val="99CCFF"/>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123825</xdr:rowOff>
    </xdr:from>
    <xdr:to>
      <xdr:col>3</xdr:col>
      <xdr:colOff>428625</xdr:colOff>
      <xdr:row>2</xdr:row>
      <xdr:rowOff>85725</xdr:rowOff>
    </xdr:to>
    <xdr:sp>
      <xdr:nvSpPr>
        <xdr:cNvPr id="4" name="Text Box 1807"/>
        <xdr:cNvSpPr txBox="1">
          <a:spLocks noChangeArrowheads="1"/>
        </xdr:cNvSpPr>
      </xdr:nvSpPr>
      <xdr:spPr>
        <a:xfrm>
          <a:off x="142875" y="552450"/>
          <a:ext cx="6191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266700</xdr:rowOff>
    </xdr:to>
    <xdr:sp>
      <xdr:nvSpPr>
        <xdr:cNvPr id="5" name="Text Box 1808"/>
        <xdr:cNvSpPr txBox="1">
          <a:spLocks noChangeArrowheads="1"/>
        </xdr:cNvSpPr>
      </xdr:nvSpPr>
      <xdr:spPr>
        <a:xfrm>
          <a:off x="142875" y="866775"/>
          <a:ext cx="504825" cy="114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21</xdr:col>
      <xdr:colOff>628650</xdr:colOff>
      <xdr:row>1</xdr:row>
      <xdr:rowOff>238125</xdr:rowOff>
    </xdr:to>
    <xdr:sp>
      <xdr:nvSpPr>
        <xdr:cNvPr id="6" name="Text Box 1810"/>
        <xdr:cNvSpPr txBox="1">
          <a:spLocks noChangeArrowheads="1"/>
        </xdr:cNvSpPr>
      </xdr:nvSpPr>
      <xdr:spPr>
        <a:xfrm>
          <a:off x="7172325" y="552450"/>
          <a:ext cx="171450" cy="114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123825</xdr:rowOff>
    </xdr:from>
    <xdr:to>
      <xdr:col>21</xdr:col>
      <xdr:colOff>628650</xdr:colOff>
      <xdr:row>3</xdr:row>
      <xdr:rowOff>0</xdr:rowOff>
    </xdr:to>
    <xdr:sp>
      <xdr:nvSpPr>
        <xdr:cNvPr id="7" name="Text Box 1811"/>
        <xdr:cNvSpPr txBox="1">
          <a:spLocks noChangeArrowheads="1"/>
        </xdr:cNvSpPr>
      </xdr:nvSpPr>
      <xdr:spPr>
        <a:xfrm>
          <a:off x="7172325" y="838200"/>
          <a:ext cx="1714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47625</xdr:rowOff>
    </xdr:from>
    <xdr:to>
      <xdr:col>11</xdr:col>
      <xdr:colOff>609600</xdr:colOff>
      <xdr:row>51</xdr:row>
      <xdr:rowOff>190500</xdr:rowOff>
    </xdr:to>
    <xdr:sp>
      <xdr:nvSpPr>
        <xdr:cNvPr id="8" name="Text Box 1812"/>
        <xdr:cNvSpPr txBox="1">
          <a:spLocks noChangeArrowheads="1"/>
        </xdr:cNvSpPr>
      </xdr:nvSpPr>
      <xdr:spPr>
        <a:xfrm>
          <a:off x="2895600" y="88296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38100</xdr:rowOff>
    </xdr:from>
    <xdr:to>
      <xdr:col>11</xdr:col>
      <xdr:colOff>609600</xdr:colOff>
      <xdr:row>57</xdr:row>
      <xdr:rowOff>180975</xdr:rowOff>
    </xdr:to>
    <xdr:sp>
      <xdr:nvSpPr>
        <xdr:cNvPr id="9" name="Text Box 1813"/>
        <xdr:cNvSpPr txBox="1">
          <a:spLocks noChangeArrowheads="1"/>
        </xdr:cNvSpPr>
      </xdr:nvSpPr>
      <xdr:spPr>
        <a:xfrm>
          <a:off x="2895600" y="100107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47625</xdr:colOff>
      <xdr:row>6</xdr:row>
      <xdr:rowOff>19050</xdr:rowOff>
    </xdr:from>
    <xdr:to>
      <xdr:col>11</xdr:col>
      <xdr:colOff>0</xdr:colOff>
      <xdr:row>7</xdr:row>
      <xdr:rowOff>19050</xdr:rowOff>
    </xdr:to>
    <xdr:sp>
      <xdr:nvSpPr>
        <xdr:cNvPr id="10" name="Text Box 1826"/>
        <xdr:cNvSpPr txBox="1">
          <a:spLocks noChangeArrowheads="1"/>
        </xdr:cNvSpPr>
      </xdr:nvSpPr>
      <xdr:spPr>
        <a:xfrm>
          <a:off x="2295525" y="1562100"/>
          <a:ext cx="180975"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22</xdr:col>
      <xdr:colOff>581025</xdr:colOff>
      <xdr:row>8</xdr:row>
      <xdr:rowOff>104775</xdr:rowOff>
    </xdr:from>
    <xdr:to>
      <xdr:col>65</xdr:col>
      <xdr:colOff>447675</xdr:colOff>
      <xdr:row>39</xdr:row>
      <xdr:rowOff>9525</xdr:rowOff>
    </xdr:to>
    <xdr:sp>
      <xdr:nvSpPr>
        <xdr:cNvPr id="11" name="Text Box 1831"/>
        <xdr:cNvSpPr txBox="1">
          <a:spLocks noChangeArrowheads="1"/>
        </xdr:cNvSpPr>
      </xdr:nvSpPr>
      <xdr:spPr>
        <a:xfrm>
          <a:off x="7924800" y="2105025"/>
          <a:ext cx="15535275" cy="462915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入力の際の注意事項</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別シートの注意事項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例</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札幌市立真駒内曙中学校　</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「札幌真駒内曙」中学校</a:t>
          </a:r>
          <a:r>
            <a:rPr lang="en-US" cap="none" sz="12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士別市立上士別中学校　　</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「士別上士別」中学校</a:t>
          </a:r>
          <a:r>
            <a:rPr lang="en-US" cap="none" sz="12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2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66CC"/>
              </a:solidFill>
              <a:latin typeface="ＭＳ Ｐゴシック"/>
              <a:ea typeface="ＭＳ Ｐゴシック"/>
              <a:cs typeface="ＭＳ Ｐゴシック"/>
            </a:rPr>
            <a:t>例</a:t>
          </a:r>
          <a:r>
            <a:rPr lang="en-US" cap="none" sz="1100" b="1" i="0" u="none" baseline="0">
              <a:solidFill>
                <a:srgbClr val="0066CC"/>
              </a:solidFill>
              <a:latin typeface="Calibri"/>
              <a:ea typeface="Calibri"/>
              <a:cs typeface="Calibri"/>
            </a:rPr>
            <a:t>:3</a:t>
          </a:r>
          <a:r>
            <a:rPr lang="en-US" cap="none" sz="1100" b="1" i="0" u="none" baseline="0">
              <a:solidFill>
                <a:srgbClr val="0066CC"/>
              </a:solidFill>
              <a:latin typeface="ＭＳ Ｐゴシック"/>
              <a:ea typeface="ＭＳ Ｐゴシック"/>
              <a:cs typeface="ＭＳ Ｐゴシック"/>
            </a:rPr>
            <a:t>文字の生徒～「北見」、「強」</a:t>
          </a:r>
          <a:r>
            <a:rPr lang="en-US" cap="none" sz="12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「ｷﾀﾐ」、「ﾂﾖｼ」</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☆ファイル名は</a:t>
          </a:r>
          <a:r>
            <a:rPr lang="en-US" cap="none" sz="1100" b="1" i="0" u="none" baseline="0">
              <a:solidFill>
                <a:srgbClr val="33CCCC"/>
              </a:solidFill>
              <a:latin typeface="ＭＳ Ｐゴシック"/>
              <a:ea typeface="ＭＳ Ｐゴシック"/>
              <a:cs typeface="ＭＳ Ｐゴシック"/>
            </a:rPr>
            <a:t>『</a:t>
          </a:r>
          <a:r>
            <a:rPr lang="en-US" cap="none" sz="1100" b="1" i="0" u="none" baseline="0">
              <a:solidFill>
                <a:srgbClr val="33CCCC"/>
              </a:solidFill>
              <a:latin typeface="Calibri"/>
              <a:ea typeface="Calibri"/>
              <a:cs typeface="Calibri"/>
            </a:rPr>
            <a:t>H29</a:t>
          </a:r>
          <a:r>
            <a:rPr lang="en-US" cap="none" sz="1100" b="1" i="0" u="none" baseline="0">
              <a:solidFill>
                <a:srgbClr val="33CCCC"/>
              </a:solidFill>
              <a:latin typeface="ＭＳ Ｐゴシック"/>
              <a:ea typeface="ＭＳ Ｐゴシック"/>
              <a:cs typeface="ＭＳ Ｐゴシック"/>
            </a:rPr>
            <a:t>全道申込</a:t>
          </a:r>
          <a:r>
            <a:rPr lang="en-US" cap="none" sz="1100" b="1" i="0" u="none" baseline="0">
              <a:solidFill>
                <a:srgbClr val="FF0000"/>
              </a:solidFill>
              <a:latin typeface="ＭＳ Ｐゴシック"/>
              <a:ea typeface="ＭＳ Ｐゴシック"/>
              <a:cs typeface="ＭＳ Ｐゴシック"/>
            </a:rPr>
            <a:t>○○中</a:t>
          </a:r>
          <a:r>
            <a:rPr lang="en-US" cap="none" sz="1100" b="1" i="0" u="none" baseline="0">
              <a:solidFill>
                <a:srgbClr val="33CCCC"/>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詳しくは</a:t>
          </a:r>
          <a:r>
            <a:rPr lang="en-US" cap="none" sz="1100" b="0" i="0" u="none" baseline="0">
              <a:solidFill>
                <a:srgbClr val="FF0000"/>
              </a:solidFill>
              <a:latin typeface="ＭＳ Ｐゴシック"/>
              <a:ea typeface="ＭＳ Ｐゴシック"/>
              <a:cs typeface="ＭＳ Ｐゴシック"/>
            </a:rPr>
            <a:t>別シートの注意事項６</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①「資格」欄は標準記録突破の場合は『標準』，地区一位は『１位』をリストより選んでください。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両方の資格があるときは『標準』としてください。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②「最高記録」の入力は、トラック種目は「</a:t>
          </a:r>
          <a:r>
            <a:rPr lang="en-US" cap="none" sz="1100" b="1" i="0" u="none" baseline="0">
              <a:solidFill>
                <a:srgbClr val="FF0000"/>
              </a:solidFill>
              <a:latin typeface="Calibri"/>
              <a:ea typeface="Calibri"/>
              <a:cs typeface="Calibri"/>
            </a:rPr>
            <a:t>12.82</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4.59.99</a:t>
          </a:r>
          <a:r>
            <a:rPr lang="en-US" cap="none" sz="1100" b="1" i="0" u="none" baseline="0">
              <a:solidFill>
                <a:srgbClr val="FF0000"/>
              </a:solidFill>
              <a:latin typeface="ＭＳ Ｐゴシック"/>
              <a:ea typeface="ＭＳ Ｐゴシック"/>
              <a:cs typeface="ＭＳ Ｐゴシック"/>
            </a:rPr>
            <a:t>」のように「ピリオド」を入れてください。</a:t>
          </a:r>
          <a:r>
            <a:rPr lang="en-US" cap="none" sz="12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トラック種目の</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3000m</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で分の単位が１ケタの場合のみ、「</a:t>
          </a:r>
          <a:r>
            <a:rPr lang="en-US" cap="none" sz="1100" b="1" i="0" u="none" baseline="0">
              <a:solidFill>
                <a:srgbClr val="FF0000"/>
              </a:solidFill>
              <a:latin typeface="Calibri"/>
              <a:ea typeface="Calibri"/>
              <a:cs typeface="Calibri"/>
            </a:rPr>
            <a:t>09.57.14</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を加えてください。</a:t>
          </a:r>
          <a:r>
            <a:rPr lang="en-US" cap="none" sz="12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フィールド種目は記録が</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1m72 </a:t>
          </a:r>
          <a:r>
            <a:rPr lang="en-US" cap="none" sz="1100" b="1" i="0" u="none" baseline="0">
              <a:solidFill>
                <a:srgbClr val="FF0000"/>
              </a:solidFill>
              <a:latin typeface="ＭＳ Ｐゴシック"/>
              <a:ea typeface="ＭＳ Ｐゴシック"/>
              <a:cs typeface="ＭＳ Ｐゴシック"/>
            </a:rPr>
            <a:t>であれば、「</a:t>
          </a:r>
          <a:r>
            <a:rPr lang="en-US" cap="none" sz="1100" b="1" i="0" u="none" baseline="0">
              <a:solidFill>
                <a:srgbClr val="FF0000"/>
              </a:solidFill>
              <a:latin typeface="Calibri"/>
              <a:ea typeface="Calibri"/>
              <a:cs typeface="Calibri"/>
            </a:rPr>
            <a:t>1.72</a:t>
          </a:r>
          <a:r>
            <a:rPr lang="en-US" cap="none" sz="1100" b="1" i="0" u="none" baseline="0">
              <a:solidFill>
                <a:srgbClr val="FF0000"/>
              </a:solidFill>
              <a:latin typeface="ＭＳ Ｐゴシック"/>
              <a:ea typeface="ＭＳ Ｐゴシック"/>
              <a:cs typeface="ＭＳ Ｐゴシック"/>
            </a:rPr>
            <a:t>」のように入力してください。（半角数字で入力）</a:t>
          </a:r>
          <a:r>
            <a:rPr lang="en-US" cap="none" sz="12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③砲丸投の場合は</a:t>
          </a:r>
          <a:r>
            <a:rPr lang="en-US" cap="none" sz="1100" b="1" i="0" u="none" baseline="0">
              <a:solidFill>
                <a:srgbClr val="FF0000"/>
              </a:solidFill>
              <a:latin typeface="Calibri"/>
              <a:ea typeface="Calibri"/>
              <a:cs typeface="Calibri"/>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Calibri"/>
              <a:ea typeface="Calibri"/>
              <a:cs typeface="Calibri"/>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0</xdr:rowOff>
    </xdr:from>
    <xdr:to>
      <xdr:col>18</xdr:col>
      <xdr:colOff>0</xdr:colOff>
      <xdr:row>6</xdr:row>
      <xdr:rowOff>152400</xdr:rowOff>
    </xdr:to>
    <xdr:sp>
      <xdr:nvSpPr>
        <xdr:cNvPr id="1" name="Text Box 1804"/>
        <xdr:cNvSpPr txBox="1">
          <a:spLocks noChangeArrowheads="1"/>
        </xdr:cNvSpPr>
      </xdr:nvSpPr>
      <xdr:spPr>
        <a:xfrm>
          <a:off x="3952875" y="1543050"/>
          <a:ext cx="1381125" cy="152400"/>
        </a:xfrm>
        <a:prstGeom prst="rect">
          <a:avLst/>
        </a:prstGeom>
        <a:solidFill>
          <a:srgbClr val="FFC000"/>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通信大会</a:t>
          </a:r>
        </a:p>
      </xdr:txBody>
    </xdr:sp>
    <xdr:clientData/>
  </xdr:twoCellAnchor>
  <xdr:twoCellAnchor>
    <xdr:from>
      <xdr:col>18</xdr:col>
      <xdr:colOff>0</xdr:colOff>
      <xdr:row>6</xdr:row>
      <xdr:rowOff>0</xdr:rowOff>
    </xdr:from>
    <xdr:to>
      <xdr:col>21</xdr:col>
      <xdr:colOff>0</xdr:colOff>
      <xdr:row>6</xdr:row>
      <xdr:rowOff>152400</xdr:rowOff>
    </xdr:to>
    <xdr:sp>
      <xdr:nvSpPr>
        <xdr:cNvPr id="2" name="Text Box 1805"/>
        <xdr:cNvSpPr txBox="1">
          <a:spLocks noChangeArrowheads="1"/>
        </xdr:cNvSpPr>
      </xdr:nvSpPr>
      <xdr:spPr>
        <a:xfrm>
          <a:off x="5334000" y="1543050"/>
          <a:ext cx="1381125" cy="152400"/>
        </a:xfrm>
        <a:prstGeom prst="rect">
          <a:avLst/>
        </a:prstGeom>
        <a:solidFill>
          <a:srgbClr val="FFC000"/>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123825</xdr:rowOff>
    </xdr:from>
    <xdr:to>
      <xdr:col>3</xdr:col>
      <xdr:colOff>400050</xdr:colOff>
      <xdr:row>2</xdr:row>
      <xdr:rowOff>76200</xdr:rowOff>
    </xdr:to>
    <xdr:sp>
      <xdr:nvSpPr>
        <xdr:cNvPr id="4" name="Text Box 1807"/>
        <xdr:cNvSpPr txBox="1">
          <a:spLocks noChangeArrowheads="1"/>
        </xdr:cNvSpPr>
      </xdr:nvSpPr>
      <xdr:spPr>
        <a:xfrm>
          <a:off x="142875" y="552450"/>
          <a:ext cx="5905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266700</xdr:rowOff>
    </xdr:to>
    <xdr:sp>
      <xdr:nvSpPr>
        <xdr:cNvPr id="5" name="Text Box 1808"/>
        <xdr:cNvSpPr txBox="1">
          <a:spLocks noChangeArrowheads="1"/>
        </xdr:cNvSpPr>
      </xdr:nvSpPr>
      <xdr:spPr>
        <a:xfrm>
          <a:off x="142875" y="866775"/>
          <a:ext cx="504825" cy="114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21</xdr:col>
      <xdr:colOff>628650</xdr:colOff>
      <xdr:row>1</xdr:row>
      <xdr:rowOff>238125</xdr:rowOff>
    </xdr:to>
    <xdr:sp>
      <xdr:nvSpPr>
        <xdr:cNvPr id="6" name="Text Box 1810"/>
        <xdr:cNvSpPr txBox="1">
          <a:spLocks noChangeArrowheads="1"/>
        </xdr:cNvSpPr>
      </xdr:nvSpPr>
      <xdr:spPr>
        <a:xfrm>
          <a:off x="7172325" y="552450"/>
          <a:ext cx="171450" cy="114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123825</xdr:rowOff>
    </xdr:from>
    <xdr:to>
      <xdr:col>21</xdr:col>
      <xdr:colOff>628650</xdr:colOff>
      <xdr:row>3</xdr:row>
      <xdr:rowOff>0</xdr:rowOff>
    </xdr:to>
    <xdr:sp>
      <xdr:nvSpPr>
        <xdr:cNvPr id="7" name="Text Box 1811"/>
        <xdr:cNvSpPr txBox="1">
          <a:spLocks noChangeArrowheads="1"/>
        </xdr:cNvSpPr>
      </xdr:nvSpPr>
      <xdr:spPr>
        <a:xfrm>
          <a:off x="7172325" y="838200"/>
          <a:ext cx="1714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47625</xdr:rowOff>
    </xdr:from>
    <xdr:to>
      <xdr:col>11</xdr:col>
      <xdr:colOff>609600</xdr:colOff>
      <xdr:row>51</xdr:row>
      <xdr:rowOff>190500</xdr:rowOff>
    </xdr:to>
    <xdr:sp>
      <xdr:nvSpPr>
        <xdr:cNvPr id="8" name="Text Box 1812"/>
        <xdr:cNvSpPr txBox="1">
          <a:spLocks noChangeArrowheads="1"/>
        </xdr:cNvSpPr>
      </xdr:nvSpPr>
      <xdr:spPr>
        <a:xfrm>
          <a:off x="2895600" y="88296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38100</xdr:rowOff>
    </xdr:from>
    <xdr:to>
      <xdr:col>11</xdr:col>
      <xdr:colOff>609600</xdr:colOff>
      <xdr:row>57</xdr:row>
      <xdr:rowOff>180975</xdr:rowOff>
    </xdr:to>
    <xdr:sp>
      <xdr:nvSpPr>
        <xdr:cNvPr id="9" name="Text Box 1813"/>
        <xdr:cNvSpPr txBox="1">
          <a:spLocks noChangeArrowheads="1"/>
        </xdr:cNvSpPr>
      </xdr:nvSpPr>
      <xdr:spPr>
        <a:xfrm>
          <a:off x="2895600" y="100107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47625</xdr:colOff>
      <xdr:row>6</xdr:row>
      <xdr:rowOff>19050</xdr:rowOff>
    </xdr:from>
    <xdr:to>
      <xdr:col>11</xdr:col>
      <xdr:colOff>0</xdr:colOff>
      <xdr:row>7</xdr:row>
      <xdr:rowOff>19050</xdr:rowOff>
    </xdr:to>
    <xdr:sp>
      <xdr:nvSpPr>
        <xdr:cNvPr id="10" name="Text Box 1826"/>
        <xdr:cNvSpPr txBox="1">
          <a:spLocks noChangeArrowheads="1"/>
        </xdr:cNvSpPr>
      </xdr:nvSpPr>
      <xdr:spPr>
        <a:xfrm>
          <a:off x="2295525" y="1562100"/>
          <a:ext cx="180975"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23</xdr:col>
      <xdr:colOff>0</xdr:colOff>
      <xdr:row>5</xdr:row>
      <xdr:rowOff>0</xdr:rowOff>
    </xdr:from>
    <xdr:to>
      <xdr:col>55</xdr:col>
      <xdr:colOff>57150</xdr:colOff>
      <xdr:row>40</xdr:row>
      <xdr:rowOff>38100</xdr:rowOff>
    </xdr:to>
    <xdr:sp>
      <xdr:nvSpPr>
        <xdr:cNvPr id="11" name="Text Box 1831"/>
        <xdr:cNvSpPr txBox="1">
          <a:spLocks noChangeArrowheads="1"/>
        </xdr:cNvSpPr>
      </xdr:nvSpPr>
      <xdr:spPr>
        <a:xfrm>
          <a:off x="7924800" y="1371600"/>
          <a:ext cx="8286750" cy="554355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入力の際の注意事項</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別シートの注意事項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札幌市立真駒内曙中学校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「札幌真駒内曙」中学校</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士別市立上士別中学校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「士別上士別」中学校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ゴシック"/>
              <a:ea typeface="ＭＳ ゴシック"/>
              <a:cs typeface="ＭＳ ゴシック"/>
            </a:rPr>
            <a:t>　　例</a:t>
          </a:r>
          <a:r>
            <a:rPr lang="en-US" cap="none" sz="1000" b="1" i="0" u="none" baseline="0">
              <a:solidFill>
                <a:srgbClr val="0000FF"/>
              </a:solidFill>
              <a:latin typeface="ＭＳ ゴシック"/>
              <a:ea typeface="ＭＳ ゴシック"/>
              <a:cs typeface="ＭＳ ゴシック"/>
            </a:rPr>
            <a:t>:3</a:t>
          </a:r>
          <a:r>
            <a:rPr lang="en-US" cap="none" sz="1000" b="1" i="0" u="none" baseline="0">
              <a:solidFill>
                <a:srgbClr val="0000FF"/>
              </a:solidFill>
              <a:latin typeface="ＭＳ ゴシック"/>
              <a:ea typeface="ＭＳ ゴシック"/>
              <a:cs typeface="ＭＳ ゴシック"/>
            </a:rPr>
            <a:t>文字の生徒～「北見」、「強」</a:t>
          </a:r>
          <a:r>
            <a:rPr lang="en-US" cap="none" sz="1000" b="1" i="0" u="none" baseline="0">
              <a:solidFill>
                <a:srgbClr val="0000FF"/>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FF"/>
              </a:solidFill>
              <a:latin typeface="ＭＳ ゴシック"/>
              <a:ea typeface="ＭＳ ゴシック"/>
              <a:cs typeface="ＭＳ ゴシック"/>
            </a:rPr>
            <a:t>　　　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「ｷﾀﾐ」、「ﾂﾖｼ」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☆ファイル名は</a:t>
          </a:r>
          <a:r>
            <a:rPr lang="en-US" cap="none" sz="1100" b="1" i="0" u="none" baseline="0">
              <a:solidFill>
                <a:srgbClr val="99CCFF"/>
              </a:solidFill>
              <a:latin typeface="ＭＳ Ｐゴシック"/>
              <a:ea typeface="ＭＳ Ｐゴシック"/>
              <a:cs typeface="ＭＳ Ｐゴシック"/>
            </a:rPr>
            <a:t>『</a:t>
          </a:r>
          <a:r>
            <a:rPr lang="en-US" cap="none" sz="1100" b="1" i="0" u="none" baseline="0">
              <a:solidFill>
                <a:srgbClr val="99CCFF"/>
              </a:solidFill>
              <a:latin typeface="ＭＳ ゴシック"/>
              <a:ea typeface="ＭＳ ゴシック"/>
              <a:cs typeface="ＭＳ ゴシック"/>
            </a:rPr>
            <a:t>H29</a:t>
          </a:r>
          <a:r>
            <a:rPr lang="en-US" cap="none" sz="1100" b="1" i="0" u="none" baseline="0">
              <a:solidFill>
                <a:srgbClr val="99CCFF"/>
              </a:solidFill>
              <a:latin typeface="ＭＳ Ｐゴシック"/>
              <a:ea typeface="ＭＳ Ｐゴシック"/>
              <a:cs typeface="ＭＳ Ｐゴシック"/>
            </a:rPr>
            <a:t>全道申込</a:t>
          </a:r>
          <a:r>
            <a:rPr lang="en-US" cap="none" sz="1100" b="1" i="0" u="none" baseline="0">
              <a:solidFill>
                <a:srgbClr val="FF0000"/>
              </a:solidFill>
              <a:latin typeface="ＭＳ ゴシック"/>
              <a:ea typeface="ＭＳ ゴシック"/>
              <a:cs typeface="ＭＳ ゴシック"/>
            </a:rPr>
            <a:t>○○中</a:t>
          </a:r>
          <a:r>
            <a:rPr lang="en-US" cap="none" sz="1100" b="1" i="0" u="none" baseline="0">
              <a:solidFill>
                <a:srgbClr val="99CC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100" b="0" i="0" u="none" baseline="0">
              <a:solidFill>
                <a:srgbClr val="99CCFF"/>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詳しくは</a:t>
          </a:r>
          <a:r>
            <a:rPr lang="en-US" cap="none" sz="1100" b="0" i="0" u="none" baseline="0">
              <a:solidFill>
                <a:srgbClr val="FF0000"/>
              </a:solidFill>
              <a:latin typeface="ＭＳ Ｐゴシック"/>
              <a:ea typeface="ＭＳ Ｐゴシック"/>
              <a:cs typeface="ＭＳ Ｐゴシック"/>
            </a:rPr>
            <a:t>別シートの注意事項６</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①「資格」欄は標準記録突破の場合は『標準』，地区一位は『１位』をリストより選んでください。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両方の資格があるときは『標準』としてください。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②</a:t>
          </a:r>
          <a:r>
            <a:rPr lang="en-US" cap="none" sz="1100" b="1" i="0" u="none" baseline="0">
              <a:solidFill>
                <a:srgbClr val="FF0000"/>
              </a:solidFill>
              <a:latin typeface="ＭＳ ゴシック"/>
              <a:ea typeface="ＭＳ ゴシック"/>
              <a:cs typeface="ＭＳ ゴシック"/>
            </a:rPr>
            <a:t>「最高記録」の入力は、トラック種目は「</a:t>
          </a:r>
          <a:r>
            <a:rPr lang="en-US" cap="none" sz="1100" b="1" i="0" u="none" baseline="0">
              <a:solidFill>
                <a:srgbClr val="FF0000"/>
              </a:solidFill>
              <a:latin typeface="ＭＳ ゴシック"/>
              <a:ea typeface="ＭＳ ゴシック"/>
              <a:cs typeface="ＭＳ ゴシック"/>
            </a:rPr>
            <a:t>12.82</a:t>
          </a: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4.59.99</a:t>
          </a:r>
          <a:r>
            <a:rPr lang="en-US" cap="none" sz="1100" b="1" i="0" u="none" baseline="0">
              <a:solidFill>
                <a:srgbClr val="FF0000"/>
              </a:solidFill>
              <a:latin typeface="ＭＳ ゴシック"/>
              <a:ea typeface="ＭＳ ゴシック"/>
              <a:cs typeface="ＭＳ ゴシック"/>
            </a:rPr>
            <a:t>」のように「ピリオド」を入れてください。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トラック種目の</a:t>
          </a:r>
          <a:r>
            <a:rPr lang="en-US" cap="none" sz="1100" b="1" i="0" u="none" baseline="0">
              <a:solidFill>
                <a:srgbClr val="FF0000"/>
              </a:solidFill>
              <a:latin typeface="ＭＳ ゴシック"/>
              <a:ea typeface="ＭＳ ゴシック"/>
              <a:cs typeface="ＭＳ ゴシック"/>
            </a:rPr>
            <a:t> 3000m </a:t>
          </a:r>
          <a:r>
            <a:rPr lang="en-US" cap="none" sz="1100" b="1" i="0" u="none" baseline="0">
              <a:solidFill>
                <a:srgbClr val="FF0000"/>
              </a:solidFill>
              <a:latin typeface="ＭＳ ゴシック"/>
              <a:ea typeface="ＭＳ ゴシック"/>
              <a:cs typeface="ＭＳ ゴシック"/>
            </a:rPr>
            <a:t>で分の単位が１ケタの場合のみ、「</a:t>
          </a:r>
          <a:r>
            <a:rPr lang="en-US" cap="none" sz="1100" b="1" i="0" u="none" baseline="0">
              <a:solidFill>
                <a:srgbClr val="FF0000"/>
              </a:solidFill>
              <a:latin typeface="ＭＳ ゴシック"/>
              <a:ea typeface="ＭＳ ゴシック"/>
              <a:cs typeface="ＭＳ ゴシック"/>
            </a:rPr>
            <a:t>09.57.14</a:t>
          </a:r>
          <a:r>
            <a:rPr lang="en-US" cap="none" sz="1100" b="1" i="0" u="none" baseline="0">
              <a:solidFill>
                <a:srgbClr val="FF0000"/>
              </a:solidFill>
              <a:latin typeface="ＭＳ ゴシック"/>
              <a:ea typeface="ＭＳ ゴシック"/>
              <a:cs typeface="ＭＳ ゴシック"/>
            </a:rPr>
            <a:t>」のように</a:t>
          </a:r>
          <a:r>
            <a:rPr lang="en-US" cap="none" sz="1100" b="1" i="0" u="none" baseline="0">
              <a:solidFill>
                <a:srgbClr val="FF0000"/>
              </a:solidFill>
              <a:latin typeface="ＭＳ ゴシック"/>
              <a:ea typeface="ＭＳ ゴシック"/>
              <a:cs typeface="ＭＳ ゴシック"/>
            </a:rPr>
            <a:t>0</a:t>
          </a:r>
          <a:r>
            <a:rPr lang="en-US" cap="none" sz="1100" b="1" i="0" u="none" baseline="0">
              <a:solidFill>
                <a:srgbClr val="FF0000"/>
              </a:solidFill>
              <a:latin typeface="ＭＳ ゴシック"/>
              <a:ea typeface="ＭＳ ゴシック"/>
              <a:cs typeface="ＭＳ ゴシック"/>
            </a:rPr>
            <a:t>を加えてください。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フィールド種目は記録が</a:t>
          </a:r>
          <a:r>
            <a:rPr lang="en-US" cap="none" sz="1100" b="1" i="0" u="none" baseline="0">
              <a:solidFill>
                <a:srgbClr val="FF0000"/>
              </a:solidFill>
              <a:latin typeface="ＭＳ ゴシック"/>
              <a:ea typeface="ＭＳ ゴシック"/>
              <a:cs typeface="ＭＳ ゴシック"/>
            </a:rPr>
            <a:t> 1m72 </a:t>
          </a:r>
          <a:r>
            <a:rPr lang="en-US" cap="none" sz="1100" b="1" i="0" u="none" baseline="0">
              <a:solidFill>
                <a:srgbClr val="FF0000"/>
              </a:solidFill>
              <a:latin typeface="ＭＳ ゴシック"/>
              <a:ea typeface="ＭＳ ゴシック"/>
              <a:cs typeface="ＭＳ ゴシック"/>
            </a:rPr>
            <a:t>であれば、「</a:t>
          </a:r>
          <a:r>
            <a:rPr lang="en-US" cap="none" sz="1100" b="1" i="0" u="none" baseline="0">
              <a:solidFill>
                <a:srgbClr val="FF0000"/>
              </a:solidFill>
              <a:latin typeface="ＭＳ ゴシック"/>
              <a:ea typeface="ＭＳ ゴシック"/>
              <a:cs typeface="ＭＳ ゴシック"/>
            </a:rPr>
            <a:t>1.72</a:t>
          </a:r>
          <a:r>
            <a:rPr lang="en-US" cap="none" sz="1100" b="1" i="0" u="none" baseline="0">
              <a:solidFill>
                <a:srgbClr val="FF0000"/>
              </a:solidFill>
              <a:latin typeface="ＭＳ ゴシック"/>
              <a:ea typeface="ＭＳ ゴシック"/>
              <a:cs typeface="ＭＳ ゴシック"/>
            </a:rPr>
            <a:t>」のように入力してください。（半角数字で入力）</a:t>
          </a:r>
          <a:r>
            <a:rPr lang="en-US" cap="none" sz="1100" b="1" i="0" u="none" baseline="0">
              <a:solidFill>
                <a:srgbClr val="FF0000"/>
              </a:solidFill>
              <a:latin typeface="ＭＳ ゴシック"/>
              <a:ea typeface="ＭＳ ゴシック"/>
              <a:cs typeface="ＭＳ ゴシック"/>
            </a:rPr>
            <a:t>
</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③砲丸投の場合は</a:t>
          </a:r>
          <a:r>
            <a:rPr lang="en-US" cap="none" sz="1100" b="1" i="0" u="none" baseline="0">
              <a:solidFill>
                <a:srgbClr val="FF0000"/>
              </a:solidFill>
              <a:latin typeface="ＭＳ Ｐゴシック"/>
              <a:ea typeface="ＭＳ Ｐゴシック"/>
              <a:cs typeface="ＭＳ Ｐゴシック"/>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ＭＳ Ｐゴシック"/>
              <a:ea typeface="ＭＳ Ｐゴシック"/>
              <a:cs typeface="ＭＳ Ｐゴシック"/>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51</xdr:row>
      <xdr:rowOff>47625</xdr:rowOff>
    </xdr:from>
    <xdr:to>
      <xdr:col>11</xdr:col>
      <xdr:colOff>609600</xdr:colOff>
      <xdr:row>51</xdr:row>
      <xdr:rowOff>190500</xdr:rowOff>
    </xdr:to>
    <xdr:sp>
      <xdr:nvSpPr>
        <xdr:cNvPr id="13" name="Text Box 1812"/>
        <xdr:cNvSpPr txBox="1">
          <a:spLocks noChangeArrowheads="1"/>
        </xdr:cNvSpPr>
      </xdr:nvSpPr>
      <xdr:spPr>
        <a:xfrm>
          <a:off x="2895600" y="88296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27</xdr:row>
      <xdr:rowOff>66675</xdr:rowOff>
    </xdr:from>
    <xdr:to>
      <xdr:col>9</xdr:col>
      <xdr:colOff>342900</xdr:colOff>
      <xdr:row>31</xdr:row>
      <xdr:rowOff>142875</xdr:rowOff>
    </xdr:to>
    <xdr:sp>
      <xdr:nvSpPr>
        <xdr:cNvPr id="1" name="Text Box 1"/>
        <xdr:cNvSpPr txBox="1">
          <a:spLocks noChangeArrowheads="1"/>
        </xdr:cNvSpPr>
      </xdr:nvSpPr>
      <xdr:spPr>
        <a:xfrm>
          <a:off x="2828925" y="4238625"/>
          <a:ext cx="4000500" cy="685800"/>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1800" b="0" i="0" u="none" baseline="0">
              <a:solidFill>
                <a:srgbClr val="FF0000"/>
              </a:solidFill>
              <a:latin typeface="ＭＳ Ｐゴシック"/>
              <a:ea typeface="ＭＳ Ｐゴシック"/>
              <a:cs typeface="ＭＳ Ｐゴシック"/>
            </a:rPr>
            <a:t>編集用シート　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27</xdr:row>
      <xdr:rowOff>76200</xdr:rowOff>
    </xdr:from>
    <xdr:to>
      <xdr:col>9</xdr:col>
      <xdr:colOff>342900</xdr:colOff>
      <xdr:row>32</xdr:row>
      <xdr:rowOff>0</xdr:rowOff>
    </xdr:to>
    <xdr:sp>
      <xdr:nvSpPr>
        <xdr:cNvPr id="1" name="Text Box 1"/>
        <xdr:cNvSpPr txBox="1">
          <a:spLocks noChangeArrowheads="1"/>
        </xdr:cNvSpPr>
      </xdr:nvSpPr>
      <xdr:spPr>
        <a:xfrm>
          <a:off x="2828925" y="4238625"/>
          <a:ext cx="4000500" cy="685800"/>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1800" b="0" i="0" u="none" baseline="0">
              <a:solidFill>
                <a:srgbClr val="FF0000"/>
              </a:solidFill>
              <a:latin typeface="ＭＳ Ｐゴシック"/>
              <a:ea typeface="ＭＳ Ｐゴシック"/>
              <a:cs typeface="ＭＳ Ｐゴシック"/>
            </a:rPr>
            <a:t>編集用シート　入力しないでください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hokkaido-rikkyo.jp/do/2015/zendou/15ent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男子申込書"/>
      <sheetName val="男子四種"/>
      <sheetName val="女子申込書"/>
      <sheetName val="女子四種"/>
      <sheetName val="プロ等申込書"/>
      <sheetName val="集約"/>
      <sheetName val="男子"/>
      <sheetName val="女子"/>
    </sheetNames>
    <sheetDataSet>
      <sheetData sheetId="1">
        <row r="54">
          <cell r="P54">
            <v>2000</v>
          </cell>
          <cell r="Q54">
            <v>400</v>
          </cell>
        </row>
        <row r="55">
          <cell r="P55">
            <v>3000</v>
          </cell>
          <cell r="Q55">
            <v>400</v>
          </cell>
        </row>
        <row r="56">
          <cell r="Q56">
            <v>400</v>
          </cell>
        </row>
        <row r="57">
          <cell r="P57">
            <v>7000</v>
          </cell>
        </row>
      </sheetData>
      <sheetData sheetId="3">
        <row r="54">
          <cell r="P54">
            <v>2000</v>
          </cell>
          <cell r="Q54">
            <v>400</v>
          </cell>
        </row>
        <row r="55">
          <cell r="P55">
            <v>3000</v>
          </cell>
          <cell r="Q55">
            <v>400</v>
          </cell>
        </row>
        <row r="56">
          <cell r="Q56">
            <v>400</v>
          </cell>
        </row>
        <row r="57">
          <cell r="P57">
            <v>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00B050"/>
  </sheetPr>
  <dimension ref="A1:F74"/>
  <sheetViews>
    <sheetView tabSelected="1" view="pageBreakPreview" zoomScaleSheetLayoutView="100" zoomScalePageLayoutView="0" workbookViewId="0" topLeftCell="A10">
      <selection activeCell="C19" sqref="C19"/>
    </sheetView>
  </sheetViews>
  <sheetFormatPr defaultColWidth="9.00390625" defaultRowHeight="13.5"/>
  <cols>
    <col min="1" max="1" width="8.125" style="277" customWidth="1"/>
    <col min="2" max="2" width="29.00390625" style="277" customWidth="1"/>
    <col min="3" max="3" width="19.25390625" style="277" bestFit="1" customWidth="1"/>
    <col min="4" max="5" width="9.00390625" style="277" customWidth="1"/>
    <col min="6" max="6" width="15.00390625" style="277" customWidth="1"/>
    <col min="7" max="16384" width="9.00390625" style="277" customWidth="1"/>
  </cols>
  <sheetData>
    <row r="1" ht="13.5">
      <c r="A1" s="277" t="s">
        <v>313</v>
      </c>
    </row>
    <row r="3" spans="1:6" ht="24">
      <c r="A3" s="394" t="s">
        <v>193</v>
      </c>
      <c r="B3" s="394"/>
      <c r="C3" s="394"/>
      <c r="D3" s="394"/>
      <c r="E3" s="394"/>
      <c r="F3" s="394"/>
    </row>
    <row r="4" ht="14.25" thickBot="1"/>
    <row r="5" spans="1:6" ht="76.5" customHeight="1" thickBot="1" thickTop="1">
      <c r="A5" s="395" t="s">
        <v>325</v>
      </c>
      <c r="B5" s="396"/>
      <c r="C5" s="396"/>
      <c r="D5" s="396"/>
      <c r="E5" s="396"/>
      <c r="F5" s="397"/>
    </row>
    <row r="6" spans="1:6" ht="14.25" thickTop="1">
      <c r="A6" s="278"/>
      <c r="B6" s="278"/>
      <c r="C6" s="278"/>
      <c r="D6" s="278"/>
      <c r="E6" s="278"/>
      <c r="F6" s="278"/>
    </row>
    <row r="7" spans="1:6" ht="13.5">
      <c r="A7" s="398" t="s">
        <v>293</v>
      </c>
      <c r="B7" s="398"/>
      <c r="C7" s="398"/>
      <c r="D7" s="398"/>
      <c r="E7" s="398"/>
      <c r="F7" s="398"/>
    </row>
    <row r="8" spans="1:6" ht="13.5">
      <c r="A8" s="398"/>
      <c r="B8" s="398"/>
      <c r="C8" s="398"/>
      <c r="D8" s="398"/>
      <c r="E8" s="398"/>
      <c r="F8" s="398"/>
    </row>
    <row r="10" spans="1:2" ht="13.5">
      <c r="A10" s="279">
        <v>1</v>
      </c>
      <c r="B10" s="277" t="s">
        <v>126</v>
      </c>
    </row>
    <row r="11" spans="1:2" ht="13.5">
      <c r="A11" s="279"/>
      <c r="B11" s="277" t="s">
        <v>326</v>
      </c>
    </row>
    <row r="12" ht="13.5">
      <c r="A12" s="279"/>
    </row>
    <row r="13" spans="1:2" ht="13.5">
      <c r="A13" s="279">
        <v>2</v>
      </c>
      <c r="B13" s="277" t="s">
        <v>10</v>
      </c>
    </row>
    <row r="14" spans="1:2" ht="13.5">
      <c r="A14" s="279"/>
      <c r="B14" s="277" t="s">
        <v>194</v>
      </c>
    </row>
    <row r="15" spans="1:2" ht="13.5">
      <c r="A15" s="279"/>
      <c r="B15" s="277" t="s">
        <v>195</v>
      </c>
    </row>
    <row r="16" spans="1:2" ht="13.5">
      <c r="A16" s="279"/>
      <c r="B16" s="277" t="s">
        <v>196</v>
      </c>
    </row>
    <row r="17" ht="14.25" thickBot="1"/>
    <row r="18" spans="1:6" ht="17.25" customHeight="1">
      <c r="A18" s="399" t="s">
        <v>197</v>
      </c>
      <c r="B18" s="400"/>
      <c r="C18" s="400"/>
      <c r="D18" s="400"/>
      <c r="E18" s="400"/>
      <c r="F18" s="401"/>
    </row>
    <row r="19" spans="1:6" ht="17.25" customHeight="1">
      <c r="A19" s="280" t="s">
        <v>8</v>
      </c>
      <c r="B19" s="281" t="s">
        <v>10</v>
      </c>
      <c r="C19" s="281" t="s">
        <v>198</v>
      </c>
      <c r="D19" s="391" t="s">
        <v>180</v>
      </c>
      <c r="E19" s="392"/>
      <c r="F19" s="393"/>
    </row>
    <row r="20" spans="1:6" ht="22.5" customHeight="1">
      <c r="A20" s="284" t="s">
        <v>199</v>
      </c>
      <c r="B20" s="282" t="s">
        <v>200</v>
      </c>
      <c r="C20" s="282"/>
      <c r="D20" s="282"/>
      <c r="E20" s="282"/>
      <c r="F20" s="283"/>
    </row>
    <row r="21" spans="1:6" ht="17.25" customHeight="1">
      <c r="A21" s="327" t="s">
        <v>302</v>
      </c>
      <c r="B21" s="281" t="s">
        <v>303</v>
      </c>
      <c r="C21" s="281" t="s">
        <v>304</v>
      </c>
      <c r="D21" s="372"/>
      <c r="E21" s="373"/>
      <c r="F21" s="374"/>
    </row>
    <row r="22" spans="1:6" ht="17.25" customHeight="1">
      <c r="A22" s="280" t="s">
        <v>62</v>
      </c>
      <c r="B22" s="281" t="s">
        <v>201</v>
      </c>
      <c r="C22" s="281" t="s">
        <v>288</v>
      </c>
      <c r="D22" s="372"/>
      <c r="E22" s="373"/>
      <c r="F22" s="374"/>
    </row>
    <row r="23" spans="1:6" ht="17.25" customHeight="1">
      <c r="A23" s="280" t="s">
        <v>63</v>
      </c>
      <c r="B23" s="281" t="s">
        <v>202</v>
      </c>
      <c r="C23" s="281" t="s">
        <v>203</v>
      </c>
      <c r="D23" s="372"/>
      <c r="E23" s="373"/>
      <c r="F23" s="374"/>
    </row>
    <row r="24" spans="1:6" ht="17.25" customHeight="1">
      <c r="A24" s="280" t="s">
        <v>32</v>
      </c>
      <c r="B24" s="281" t="s">
        <v>204</v>
      </c>
      <c r="C24" s="281" t="s">
        <v>205</v>
      </c>
      <c r="D24" s="372"/>
      <c r="E24" s="373"/>
      <c r="F24" s="374"/>
    </row>
    <row r="25" spans="1:6" ht="36" customHeight="1">
      <c r="A25" s="284" t="s">
        <v>206</v>
      </c>
      <c r="B25" s="388" t="s">
        <v>207</v>
      </c>
      <c r="C25" s="389"/>
      <c r="D25" s="389"/>
      <c r="E25" s="389"/>
      <c r="F25" s="390"/>
    </row>
    <row r="26" spans="1:6" ht="17.25" customHeight="1">
      <c r="A26" s="280" t="s">
        <v>286</v>
      </c>
      <c r="B26" s="281" t="s">
        <v>296</v>
      </c>
      <c r="C26" s="281" t="s">
        <v>297</v>
      </c>
      <c r="D26" s="372"/>
      <c r="E26" s="373"/>
      <c r="F26" s="374"/>
    </row>
    <row r="27" spans="1:6" ht="17.25" customHeight="1">
      <c r="A27" s="280" t="s">
        <v>63</v>
      </c>
      <c r="B27" s="281" t="s">
        <v>289</v>
      </c>
      <c r="C27" s="281" t="s">
        <v>290</v>
      </c>
      <c r="D27" s="372"/>
      <c r="E27" s="373"/>
      <c r="F27" s="374"/>
    </row>
    <row r="28" spans="1:6" ht="32.25" customHeight="1">
      <c r="A28" s="280" t="s">
        <v>62</v>
      </c>
      <c r="B28" s="281" t="s">
        <v>208</v>
      </c>
      <c r="C28" s="281" t="s">
        <v>209</v>
      </c>
      <c r="D28" s="385" t="s">
        <v>294</v>
      </c>
      <c r="E28" s="386"/>
      <c r="F28" s="387"/>
    </row>
    <row r="29" spans="1:6" ht="17.25" customHeight="1">
      <c r="A29" s="280" t="s">
        <v>55</v>
      </c>
      <c r="B29" s="281" t="s">
        <v>210</v>
      </c>
      <c r="C29" s="281" t="s">
        <v>211</v>
      </c>
      <c r="D29" s="391" t="s">
        <v>212</v>
      </c>
      <c r="E29" s="392"/>
      <c r="F29" s="393"/>
    </row>
    <row r="30" spans="1:6" ht="17.25" customHeight="1">
      <c r="A30" s="280" t="s">
        <v>47</v>
      </c>
      <c r="B30" s="281" t="s">
        <v>213</v>
      </c>
      <c r="C30" s="281" t="s">
        <v>214</v>
      </c>
      <c r="D30" s="385"/>
      <c r="E30" s="386"/>
      <c r="F30" s="387"/>
    </row>
    <row r="31" spans="1:6" ht="22.5" customHeight="1">
      <c r="A31" s="284" t="s">
        <v>215</v>
      </c>
      <c r="B31" s="376" t="s">
        <v>241</v>
      </c>
      <c r="C31" s="377"/>
      <c r="D31" s="377"/>
      <c r="E31" s="377"/>
      <c r="F31" s="378"/>
    </row>
    <row r="32" spans="1:6" ht="17.25" customHeight="1">
      <c r="A32" s="280" t="s">
        <v>32</v>
      </c>
      <c r="B32" s="281" t="s">
        <v>216</v>
      </c>
      <c r="C32" s="281" t="s">
        <v>217</v>
      </c>
      <c r="D32" s="372"/>
      <c r="E32" s="373"/>
      <c r="F32" s="374"/>
    </row>
    <row r="33" spans="1:6" ht="17.25" customHeight="1">
      <c r="A33" s="280" t="s">
        <v>32</v>
      </c>
      <c r="B33" s="281" t="s">
        <v>218</v>
      </c>
      <c r="C33" s="281" t="s">
        <v>219</v>
      </c>
      <c r="D33" s="372"/>
      <c r="E33" s="373"/>
      <c r="F33" s="374"/>
    </row>
    <row r="34" spans="1:6" ht="17.25" customHeight="1">
      <c r="A34" s="280" t="s">
        <v>51</v>
      </c>
      <c r="B34" s="285" t="s">
        <v>220</v>
      </c>
      <c r="C34" s="281" t="s">
        <v>221</v>
      </c>
      <c r="D34" s="379" t="s">
        <v>222</v>
      </c>
      <c r="E34" s="379"/>
      <c r="F34" s="380"/>
    </row>
    <row r="35" spans="1:6" ht="17.25" customHeight="1">
      <c r="A35" s="280" t="s">
        <v>57</v>
      </c>
      <c r="B35" s="281" t="s">
        <v>223</v>
      </c>
      <c r="C35" s="281" t="s">
        <v>224</v>
      </c>
      <c r="D35" s="372"/>
      <c r="E35" s="373"/>
      <c r="F35" s="374"/>
    </row>
    <row r="36" spans="1:6" ht="17.25" customHeight="1" thickBot="1">
      <c r="A36" s="286" t="s">
        <v>57</v>
      </c>
      <c r="B36" s="287" t="s">
        <v>225</v>
      </c>
      <c r="C36" s="287" t="s">
        <v>226</v>
      </c>
      <c r="D36" s="381"/>
      <c r="E36" s="382"/>
      <c r="F36" s="383"/>
    </row>
    <row r="38" spans="1:2" ht="13.5">
      <c r="A38" s="277">
        <v>3</v>
      </c>
      <c r="B38" s="277" t="s">
        <v>227</v>
      </c>
    </row>
    <row r="39" ht="13.5">
      <c r="B39" s="277" t="s">
        <v>242</v>
      </c>
    </row>
    <row r="41" spans="1:2" ht="13.5">
      <c r="A41" s="277">
        <v>4</v>
      </c>
      <c r="B41" s="277" t="s">
        <v>169</v>
      </c>
    </row>
    <row r="42" ht="13.5">
      <c r="B42" s="277" t="s">
        <v>243</v>
      </c>
    </row>
    <row r="44" spans="1:2" ht="13.5">
      <c r="A44" s="277">
        <v>5</v>
      </c>
      <c r="B44" s="277" t="s">
        <v>228</v>
      </c>
    </row>
    <row r="45" ht="13.5">
      <c r="B45" s="277" t="s">
        <v>244</v>
      </c>
    </row>
    <row r="46" ht="13.5">
      <c r="B46" s="277" t="s">
        <v>245</v>
      </c>
    </row>
    <row r="47" ht="13.5">
      <c r="B47" s="277" t="s">
        <v>246</v>
      </c>
    </row>
    <row r="49" spans="1:2" ht="13.5">
      <c r="A49" s="277">
        <v>6</v>
      </c>
      <c r="B49" s="277" t="s">
        <v>229</v>
      </c>
    </row>
    <row r="50" spans="2:6" ht="28.5" customHeight="1">
      <c r="B50" s="384" t="s">
        <v>298</v>
      </c>
      <c r="C50" s="384"/>
      <c r="D50" s="384"/>
      <c r="E50" s="384"/>
      <c r="F50" s="384"/>
    </row>
    <row r="51" spans="2:6" ht="31.5" customHeight="1">
      <c r="B51" s="384" t="s">
        <v>291</v>
      </c>
      <c r="C51" s="384"/>
      <c r="D51" s="384"/>
      <c r="E51" s="384"/>
      <c r="F51" s="384"/>
    </row>
    <row r="52" spans="2:6" ht="31.5" customHeight="1">
      <c r="B52" s="384" t="s">
        <v>299</v>
      </c>
      <c r="C52" s="384"/>
      <c r="D52" s="384"/>
      <c r="E52" s="384"/>
      <c r="F52" s="384"/>
    </row>
    <row r="53" ht="13.5">
      <c r="B53" s="277" t="s">
        <v>300</v>
      </c>
    </row>
    <row r="54" ht="13.5">
      <c r="B54" s="277" t="s">
        <v>247</v>
      </c>
    </row>
    <row r="55" ht="13.5">
      <c r="B55" s="291" t="s">
        <v>322</v>
      </c>
    </row>
    <row r="56" ht="13.5">
      <c r="B56" s="277" t="s">
        <v>292</v>
      </c>
    </row>
    <row r="57" ht="13.5">
      <c r="B57" s="277" t="s">
        <v>323</v>
      </c>
    </row>
    <row r="58" ht="13.5">
      <c r="B58" s="277" t="s">
        <v>301</v>
      </c>
    </row>
    <row r="59" ht="13.5">
      <c r="B59" s="277" t="s">
        <v>230</v>
      </c>
    </row>
    <row r="60" ht="13.5">
      <c r="B60" s="277" t="s">
        <v>231</v>
      </c>
    </row>
    <row r="61" ht="13.5">
      <c r="B61" s="277" t="s">
        <v>232</v>
      </c>
    </row>
    <row r="63" spans="1:2" ht="13.5">
      <c r="A63" s="277">
        <v>7</v>
      </c>
      <c r="B63" s="277" t="s">
        <v>233</v>
      </c>
    </row>
    <row r="64" ht="13.5">
      <c r="B64" s="277" t="s">
        <v>324</v>
      </c>
    </row>
    <row r="65" ht="13.5">
      <c r="B65" s="277" t="s">
        <v>295</v>
      </c>
    </row>
    <row r="66" spans="2:6" s="288" customFormat="1" ht="29.25" customHeight="1">
      <c r="B66" s="384" t="s">
        <v>248</v>
      </c>
      <c r="C66" s="384"/>
      <c r="D66" s="384"/>
      <c r="E66" s="384"/>
      <c r="F66" s="384"/>
    </row>
    <row r="67" ht="13.5">
      <c r="B67" s="277" t="s">
        <v>234</v>
      </c>
    </row>
    <row r="69" spans="1:2" ht="13.5">
      <c r="A69" s="289" t="s">
        <v>235</v>
      </c>
      <c r="B69" s="277" t="s">
        <v>236</v>
      </c>
    </row>
    <row r="70" ht="13.5">
      <c r="B70" s="277" t="s">
        <v>237</v>
      </c>
    </row>
    <row r="71" ht="13.5">
      <c r="B71" s="277" t="s">
        <v>249</v>
      </c>
    </row>
    <row r="72" spans="2:6" ht="13.5">
      <c r="B72" s="375" t="s">
        <v>240</v>
      </c>
      <c r="C72" s="375"/>
      <c r="D72" s="375"/>
      <c r="E72" s="375"/>
      <c r="F72" s="375"/>
    </row>
    <row r="73" ht="13.5">
      <c r="B73" s="277" t="s">
        <v>239</v>
      </c>
    </row>
    <row r="74" ht="13.5">
      <c r="B74" s="277" t="s">
        <v>238</v>
      </c>
    </row>
  </sheetData>
  <sheetProtection/>
  <mergeCells count="26">
    <mergeCell ref="D19:F19"/>
    <mergeCell ref="D21:F21"/>
    <mergeCell ref="A3:F3"/>
    <mergeCell ref="A5:F5"/>
    <mergeCell ref="A7:F8"/>
    <mergeCell ref="A18:F18"/>
    <mergeCell ref="D30:F30"/>
    <mergeCell ref="D32:F32"/>
    <mergeCell ref="D27:F27"/>
    <mergeCell ref="D22:F22"/>
    <mergeCell ref="D23:F23"/>
    <mergeCell ref="D24:F24"/>
    <mergeCell ref="B25:F25"/>
    <mergeCell ref="D26:F26"/>
    <mergeCell ref="D28:F28"/>
    <mergeCell ref="D29:F29"/>
    <mergeCell ref="D33:F33"/>
    <mergeCell ref="B72:F72"/>
    <mergeCell ref="B31:F31"/>
    <mergeCell ref="D34:F34"/>
    <mergeCell ref="D35:F35"/>
    <mergeCell ref="D36:F36"/>
    <mergeCell ref="B50:F50"/>
    <mergeCell ref="B51:F51"/>
    <mergeCell ref="B66:F66"/>
    <mergeCell ref="B52:F52"/>
  </mergeCells>
  <printOptions horizontalCentered="1"/>
  <pageMargins left="0.5905511811023623" right="0.5905511811023623" top="0.7480314960629921" bottom="0.7480314960629921" header="0.31496062992125984" footer="0.31496062992125984"/>
  <pageSetup horizontalDpi="600" verticalDpi="600" orientation="portrait" paperSize="9"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4"/>
  </sheetPr>
  <dimension ref="A1:BC70"/>
  <sheetViews>
    <sheetView showGridLines="0" showZeros="0" zoomScaleSheetLayoutView="100" zoomScalePageLayoutView="0" workbookViewId="0" topLeftCell="A1">
      <selection activeCell="R32" sqref="R32"/>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6" hidden="1" customWidth="1"/>
    <col min="35" max="35" width="7.50390625" style="5" hidden="1" customWidth="1"/>
    <col min="36" max="36" width="4.50390625" style="5" hidden="1" customWidth="1"/>
    <col min="37" max="37" width="5.125" style="5" hidden="1" customWidth="1"/>
    <col min="38" max="39" width="0" style="5" hidden="1" customWidth="1"/>
    <col min="40" max="40" width="3.00390625" style="22" hidden="1" customWidth="1"/>
    <col min="41" max="41" width="7.50390625" style="22" hidden="1" customWidth="1"/>
    <col min="42" max="42" width="0" style="5" hidden="1" customWidth="1"/>
    <col min="43" max="46" width="9.00390625" style="5" customWidth="1"/>
    <col min="47" max="54" width="9.00390625" style="43" customWidth="1"/>
    <col min="55" max="55" width="0" style="246" hidden="1" customWidth="1"/>
    <col min="56" max="16384" width="9.00390625" style="5" customWidth="1"/>
  </cols>
  <sheetData>
    <row r="1" spans="1:54" ht="33.75" customHeight="1">
      <c r="A1" s="43"/>
      <c r="B1" s="63"/>
      <c r="C1" s="64"/>
      <c r="D1" s="463" t="s">
        <v>314</v>
      </c>
      <c r="E1" s="463"/>
      <c r="F1" s="463"/>
      <c r="G1" s="463"/>
      <c r="H1" s="463"/>
      <c r="I1" s="463"/>
      <c r="J1" s="463"/>
      <c r="K1" s="463"/>
      <c r="L1" s="463"/>
      <c r="M1" s="463"/>
      <c r="N1" s="463"/>
      <c r="O1" s="463"/>
      <c r="P1" s="463"/>
      <c r="Q1" s="463"/>
      <c r="R1" s="463"/>
      <c r="S1" s="463"/>
      <c r="T1" s="463"/>
      <c r="U1" s="463"/>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504" t="s">
        <v>32</v>
      </c>
      <c r="E2" s="504"/>
      <c r="F2" s="504"/>
      <c r="G2" s="495" t="s">
        <v>6</v>
      </c>
      <c r="H2" s="495"/>
      <c r="I2" s="495"/>
      <c r="J2" s="495"/>
      <c r="K2" s="476" t="s">
        <v>32</v>
      </c>
      <c r="L2" s="476"/>
      <c r="M2" s="476"/>
      <c r="N2" s="68" t="s">
        <v>8</v>
      </c>
      <c r="P2" s="480" t="s">
        <v>9</v>
      </c>
      <c r="Q2" s="481"/>
      <c r="R2" s="482"/>
      <c r="S2" s="486" t="s">
        <v>353</v>
      </c>
      <c r="T2" s="487"/>
      <c r="U2" s="487"/>
      <c r="V2" s="488"/>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47"/>
    </row>
    <row r="3" spans="1:55" s="6" customFormat="1" ht="22.5" customHeight="1">
      <c r="A3" s="46"/>
      <c r="B3" s="66"/>
      <c r="C3" s="67"/>
      <c r="D3" s="505" t="s">
        <v>352</v>
      </c>
      <c r="E3" s="505"/>
      <c r="F3" s="505"/>
      <c r="G3" s="478" t="s">
        <v>165</v>
      </c>
      <c r="H3" s="479"/>
      <c r="I3" s="479"/>
      <c r="J3" s="479"/>
      <c r="K3" s="494"/>
      <c r="L3" s="494"/>
      <c r="M3" s="494"/>
      <c r="N3" s="100" t="s">
        <v>166</v>
      </c>
      <c r="P3" s="483" t="s">
        <v>106</v>
      </c>
      <c r="Q3" s="484"/>
      <c r="R3" s="485"/>
      <c r="S3" s="138"/>
      <c r="T3" s="489"/>
      <c r="U3" s="489"/>
      <c r="V3" s="490"/>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47"/>
    </row>
    <row r="4" spans="1:55" s="6" customFormat="1" ht="22.5" customHeight="1">
      <c r="A4" s="46"/>
      <c r="C4" s="69"/>
      <c r="G4" s="492" t="s">
        <v>10</v>
      </c>
      <c r="H4" s="492"/>
      <c r="I4" s="492"/>
      <c r="J4" s="492"/>
      <c r="K4" s="477"/>
      <c r="L4" s="477"/>
      <c r="M4" s="477"/>
      <c r="N4" s="68" t="s">
        <v>12</v>
      </c>
      <c r="O4" s="70"/>
      <c r="P4" s="491" t="s">
        <v>153</v>
      </c>
      <c r="Q4" s="492"/>
      <c r="R4" s="493"/>
      <c r="S4" s="473"/>
      <c r="T4" s="474"/>
      <c r="U4" s="474"/>
      <c r="V4" s="475"/>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47"/>
    </row>
    <row r="5" spans="1:54" ht="6.75" customHeight="1">
      <c r="A5" s="43"/>
      <c r="B5" s="506" t="s">
        <v>90</v>
      </c>
      <c r="C5" s="506"/>
      <c r="D5" s="506"/>
      <c r="E5" s="506"/>
      <c r="F5" s="506"/>
      <c r="G5" s="69"/>
      <c r="L5" s="72"/>
      <c r="M5" s="72"/>
      <c r="N5" s="22"/>
      <c r="O5" s="72"/>
      <c r="P5" s="500"/>
      <c r="Q5" s="500"/>
      <c r="R5" s="500"/>
      <c r="S5" s="500"/>
      <c r="T5" s="500"/>
      <c r="U5" s="500"/>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07"/>
      <c r="C6" s="507"/>
      <c r="D6" s="507"/>
      <c r="E6" s="507"/>
      <c r="F6" s="507"/>
      <c r="G6" s="74"/>
      <c r="O6" s="501" t="s">
        <v>13</v>
      </c>
      <c r="P6" s="502"/>
      <c r="Q6" s="502"/>
      <c r="R6" s="502"/>
      <c r="S6" s="502"/>
      <c r="T6" s="502"/>
      <c r="U6" s="502"/>
      <c r="V6" s="503"/>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46" t="s">
        <v>182</v>
      </c>
    </row>
    <row r="7" spans="1:55" s="22" customFormat="1" ht="24" customHeight="1">
      <c r="A7" s="47"/>
      <c r="B7" s="124"/>
      <c r="C7" s="125" t="s">
        <v>91</v>
      </c>
      <c r="D7" s="126" t="s">
        <v>161</v>
      </c>
      <c r="E7" s="126" t="s">
        <v>162</v>
      </c>
      <c r="F7" s="498" t="s">
        <v>181</v>
      </c>
      <c r="G7" s="502"/>
      <c r="H7" s="502"/>
      <c r="I7" s="502"/>
      <c r="J7" s="502"/>
      <c r="K7" s="127"/>
      <c r="L7" s="498" t="s">
        <v>14</v>
      </c>
      <c r="M7" s="499"/>
      <c r="N7" s="128" t="s">
        <v>92</v>
      </c>
      <c r="O7" s="129" t="s">
        <v>16</v>
      </c>
      <c r="P7" s="130" t="s">
        <v>17</v>
      </c>
      <c r="Q7" s="131" t="s">
        <v>18</v>
      </c>
      <c r="R7" s="132" t="s">
        <v>93</v>
      </c>
      <c r="S7" s="130" t="s">
        <v>20</v>
      </c>
      <c r="T7" s="133" t="s">
        <v>18</v>
      </c>
      <c r="U7" s="134" t="s">
        <v>93</v>
      </c>
      <c r="V7" s="135" t="s">
        <v>17</v>
      </c>
      <c r="W7" s="17"/>
      <c r="X7" s="17"/>
      <c r="Y7" s="17"/>
      <c r="Z7" s="17"/>
      <c r="AA7" s="18"/>
      <c r="AB7" s="19"/>
      <c r="AC7" s="19"/>
      <c r="AD7" s="19"/>
      <c r="AE7" s="20"/>
      <c r="AF7" s="20" t="s">
        <v>21</v>
      </c>
      <c r="AG7" s="20" t="s">
        <v>22</v>
      </c>
      <c r="AH7" s="27" t="s">
        <v>154</v>
      </c>
      <c r="AI7" s="14" t="s">
        <v>8</v>
      </c>
      <c r="AJ7" s="14" t="s">
        <v>16</v>
      </c>
      <c r="AK7" s="14" t="s">
        <v>94</v>
      </c>
      <c r="AL7" s="14" t="s">
        <v>23</v>
      </c>
      <c r="AM7" s="14" t="s">
        <v>24</v>
      </c>
      <c r="AN7" s="14"/>
      <c r="AO7" s="14" t="s">
        <v>25</v>
      </c>
      <c r="AP7" s="3"/>
      <c r="AQ7" s="3"/>
      <c r="AR7" s="3"/>
      <c r="AS7" s="3"/>
      <c r="AT7" s="3"/>
      <c r="AU7" s="3"/>
      <c r="AV7" s="3"/>
      <c r="AW7" s="3"/>
      <c r="AX7" s="3"/>
      <c r="AY7" s="3"/>
      <c r="AZ7" s="3"/>
      <c r="BA7" s="3"/>
      <c r="BB7" s="3"/>
      <c r="BC7" s="246" t="s">
        <v>183</v>
      </c>
    </row>
    <row r="8" spans="1:55" ht="12" customHeight="1">
      <c r="A8" s="43"/>
      <c r="B8" s="417">
        <v>1</v>
      </c>
      <c r="C8" s="402">
        <f>IF(D9="","",COUNTA($K$8:K8))</f>
      </c>
      <c r="D8" s="236"/>
      <c r="E8" s="235"/>
      <c r="F8" s="406"/>
      <c r="G8" s="408" t="s">
        <v>86</v>
      </c>
      <c r="H8" s="496"/>
      <c r="I8" s="408" t="s">
        <v>81</v>
      </c>
      <c r="J8" s="496"/>
      <c r="K8" s="497"/>
      <c r="L8" s="415"/>
      <c r="M8" s="416"/>
      <c r="N8" s="421"/>
      <c r="O8" s="75"/>
      <c r="P8" s="76"/>
      <c r="Q8" s="77"/>
      <c r="R8" s="78"/>
      <c r="S8" s="79"/>
      <c r="T8" s="77"/>
      <c r="U8" s="80"/>
      <c r="V8" s="368">
        <f aca="true" t="shared" si="0" ref="V8:V23">IF(L8="","",IF(P8="",S8,IF(S8="",P8,IF(AE8="T",AF8,AG8))))</f>
      </c>
      <c r="W8" s="21"/>
      <c r="X8" s="51">
        <f>C8</f>
      </c>
      <c r="Y8" s="52">
        <f>D9</f>
        <v>0</v>
      </c>
      <c r="Z8" s="52">
        <f>D8</f>
        <v>0</v>
      </c>
      <c r="AA8" s="53">
        <f aca="true" t="shared" si="1" ref="AA8:AA36">K8</f>
        <v>0</v>
      </c>
      <c r="AB8" s="52" t="str">
        <f>K2</f>
        <v>札幌</v>
      </c>
      <c r="AC8" s="52">
        <f>K4</f>
        <v>0</v>
      </c>
      <c r="AD8" s="137">
        <f>IF(V8=P8,Q8,T8)</f>
        <v>0</v>
      </c>
      <c r="AE8" s="20">
        <f>IF(L8="","",IF(OR(L8=$AL$9,L8=$AL$10,L8=$AL$11,L8=$AL$12,L8=$AL$13,L8=$AL$14,L8=$AL$15),"T","F"))</f>
      </c>
      <c r="AF8" s="23">
        <f aca="true" t="shared" si="2" ref="AF8:AF37">IF(P8&gt;S8,S8,P8)</f>
        <v>0</v>
      </c>
      <c r="AG8" s="20">
        <f aca="true" t="shared" si="3" ref="AG8:AG37">IF(P8&gt;S8,P8,S8)</f>
        <v>0</v>
      </c>
      <c r="AH8" s="27">
        <f>COUNTA(L8:M9)</f>
        <v>0</v>
      </c>
      <c r="AI8" s="60"/>
      <c r="AJ8" s="20"/>
      <c r="AK8" s="20"/>
      <c r="AL8" s="81"/>
      <c r="AM8" s="81"/>
      <c r="AN8" s="14"/>
      <c r="AO8" s="20"/>
      <c r="AP8" s="194"/>
      <c r="AQ8" s="2"/>
      <c r="AR8" s="2"/>
      <c r="AS8" s="2"/>
      <c r="AT8" s="2"/>
      <c r="AU8" s="2"/>
      <c r="AV8" s="2"/>
      <c r="AW8" s="2"/>
      <c r="AX8" s="2"/>
      <c r="AY8" s="2"/>
      <c r="AZ8" s="2"/>
      <c r="BA8" s="2"/>
      <c r="BB8" s="2"/>
      <c r="BC8" s="246" t="s">
        <v>184</v>
      </c>
    </row>
    <row r="9" spans="1:55" ht="12" customHeight="1">
      <c r="A9" s="43"/>
      <c r="B9" s="418"/>
      <c r="C9" s="403"/>
      <c r="D9" s="237"/>
      <c r="E9" s="240"/>
      <c r="F9" s="407"/>
      <c r="G9" s="409"/>
      <c r="H9" s="496"/>
      <c r="I9" s="409"/>
      <c r="J9" s="496"/>
      <c r="K9" s="414"/>
      <c r="L9" s="419"/>
      <c r="M9" s="420"/>
      <c r="N9" s="422"/>
      <c r="O9" s="83"/>
      <c r="P9" s="76"/>
      <c r="Q9" s="85"/>
      <c r="R9" s="86"/>
      <c r="S9" s="79"/>
      <c r="T9" s="85"/>
      <c r="U9" s="82"/>
      <c r="V9" s="369">
        <f t="shared" si="0"/>
      </c>
      <c r="W9" s="21"/>
      <c r="X9" s="54">
        <f>C8</f>
      </c>
      <c r="Y9" s="55">
        <f>D9</f>
        <v>0</v>
      </c>
      <c r="Z9" s="55">
        <f>D8</f>
        <v>0</v>
      </c>
      <c r="AA9" s="56">
        <f>K8</f>
        <v>0</v>
      </c>
      <c r="AB9" s="55" t="str">
        <f aca="true" t="shared" si="4" ref="AB9:AB47">AB8</f>
        <v>札幌</v>
      </c>
      <c r="AC9" s="55">
        <f aca="true" t="shared" si="5" ref="AC9:AC47">AC8</f>
        <v>0</v>
      </c>
      <c r="AD9" s="137">
        <f aca="true" t="shared" si="6" ref="AD9:AD37">IF(V9=P9,Q9,T9)</f>
        <v>0</v>
      </c>
      <c r="AE9" s="20">
        <f aca="true" t="shared" si="7" ref="AE9:AE37">IF(L9="","",IF(OR(L9=$AL$9,L9=$AL$10,L9=$AL$11,L9=$AL$12,L9=$AL$13,L9=$AL$14,L9=$AL$15),"T","F"))</f>
      </c>
      <c r="AF9" s="23">
        <f t="shared" si="2"/>
        <v>0</v>
      </c>
      <c r="AG9" s="20">
        <f t="shared" si="3"/>
        <v>0</v>
      </c>
      <c r="AH9" s="27"/>
      <c r="AI9" s="60" t="s">
        <v>32</v>
      </c>
      <c r="AJ9" s="20" t="s">
        <v>27</v>
      </c>
      <c r="AK9" s="20" t="s">
        <v>28</v>
      </c>
      <c r="AL9" s="62" t="s">
        <v>96</v>
      </c>
      <c r="AM9" s="81" t="s">
        <v>0</v>
      </c>
      <c r="AN9" s="14" t="s">
        <v>97</v>
      </c>
      <c r="AO9" s="20">
        <f>COUNTIF(L8:L37,AL9)</f>
        <v>0</v>
      </c>
      <c r="AP9" s="194" t="s">
        <v>107</v>
      </c>
      <c r="AQ9" s="2"/>
      <c r="AR9" s="2"/>
      <c r="AS9" s="2"/>
      <c r="AT9" s="2"/>
      <c r="AU9" s="2"/>
      <c r="AV9" s="2"/>
      <c r="AW9" s="2"/>
      <c r="AX9" s="2"/>
      <c r="AY9" s="2"/>
      <c r="AZ9" s="2"/>
      <c r="BA9" s="2"/>
      <c r="BB9" s="2"/>
      <c r="BC9" s="246" t="s">
        <v>185</v>
      </c>
    </row>
    <row r="10" spans="1:55" ht="12" customHeight="1">
      <c r="A10" s="43"/>
      <c r="B10" s="472">
        <v>2</v>
      </c>
      <c r="C10" s="402">
        <f>IF(D11="","",COUNTA($K$8:K10))</f>
      </c>
      <c r="D10" s="238"/>
      <c r="E10" s="241"/>
      <c r="F10" s="406"/>
      <c r="G10" s="408" t="s">
        <v>95</v>
      </c>
      <c r="H10" s="404"/>
      <c r="I10" s="408" t="s">
        <v>81</v>
      </c>
      <c r="J10" s="404"/>
      <c r="K10" s="413"/>
      <c r="L10" s="415"/>
      <c r="M10" s="416"/>
      <c r="N10" s="421"/>
      <c r="O10" s="88"/>
      <c r="P10" s="89"/>
      <c r="Q10" s="90"/>
      <c r="R10" s="91"/>
      <c r="S10" s="92"/>
      <c r="T10" s="90"/>
      <c r="U10" s="80"/>
      <c r="V10" s="368">
        <f t="shared" si="0"/>
      </c>
      <c r="W10" s="21"/>
      <c r="X10" s="57">
        <f>C10</f>
      </c>
      <c r="Y10" s="58">
        <f>D11</f>
        <v>0</v>
      </c>
      <c r="Z10" s="58">
        <f>D10</f>
        <v>0</v>
      </c>
      <c r="AA10" s="59">
        <f t="shared" si="1"/>
        <v>0</v>
      </c>
      <c r="AB10" s="58" t="str">
        <f t="shared" si="4"/>
        <v>札幌</v>
      </c>
      <c r="AC10" s="58">
        <f t="shared" si="5"/>
        <v>0</v>
      </c>
      <c r="AD10" s="137">
        <f t="shared" si="6"/>
        <v>0</v>
      </c>
      <c r="AE10" s="20">
        <f t="shared" si="7"/>
      </c>
      <c r="AF10" s="23">
        <f t="shared" si="2"/>
        <v>0</v>
      </c>
      <c r="AG10" s="20">
        <f t="shared" si="3"/>
        <v>0</v>
      </c>
      <c r="AH10" s="27">
        <f>COUNTA(L10:M11)</f>
        <v>0</v>
      </c>
      <c r="AI10" s="60" t="s">
        <v>35</v>
      </c>
      <c r="AJ10" s="20" t="s">
        <v>30</v>
      </c>
      <c r="AK10" s="20" t="s">
        <v>29</v>
      </c>
      <c r="AL10" s="62" t="s">
        <v>98</v>
      </c>
      <c r="AM10" s="81" t="s">
        <v>1</v>
      </c>
      <c r="AN10" s="14"/>
      <c r="AO10" s="20">
        <f aca="true" t="shared" si="8" ref="AO10:AO20">COUNTIF(L9:L48,AL10)</f>
        <v>0</v>
      </c>
      <c r="AP10" s="194" t="s">
        <v>108</v>
      </c>
      <c r="AQ10" s="2"/>
      <c r="AR10" s="2"/>
      <c r="AS10" s="2"/>
      <c r="AT10" s="2"/>
      <c r="AU10" s="2"/>
      <c r="AV10" s="2"/>
      <c r="AW10" s="2"/>
      <c r="AX10" s="2"/>
      <c r="AY10" s="2"/>
      <c r="AZ10" s="2"/>
      <c r="BA10" s="2"/>
      <c r="BB10" s="2"/>
      <c r="BC10" s="246" t="s">
        <v>186</v>
      </c>
    </row>
    <row r="11" spans="1:55" ht="12" customHeight="1">
      <c r="A11" s="43"/>
      <c r="B11" s="418"/>
      <c r="C11" s="403"/>
      <c r="D11" s="239"/>
      <c r="E11" s="242"/>
      <c r="F11" s="407"/>
      <c r="G11" s="409"/>
      <c r="H11" s="405"/>
      <c r="I11" s="409"/>
      <c r="J11" s="405"/>
      <c r="K11" s="414"/>
      <c r="L11" s="419"/>
      <c r="M11" s="420"/>
      <c r="N11" s="422"/>
      <c r="O11" s="83"/>
      <c r="P11" s="84"/>
      <c r="Q11" s="85"/>
      <c r="R11" s="86"/>
      <c r="S11" s="87"/>
      <c r="T11" s="85"/>
      <c r="U11" s="82"/>
      <c r="V11" s="369">
        <f t="shared" si="0"/>
      </c>
      <c r="W11" s="21"/>
      <c r="X11" s="54">
        <f>C10</f>
      </c>
      <c r="Y11" s="55">
        <f>D11</f>
        <v>0</v>
      </c>
      <c r="Z11" s="55">
        <f>D10</f>
        <v>0</v>
      </c>
      <c r="AA11" s="56">
        <f>K10</f>
        <v>0</v>
      </c>
      <c r="AB11" s="55" t="str">
        <f t="shared" si="4"/>
        <v>札幌</v>
      </c>
      <c r="AC11" s="55">
        <f t="shared" si="5"/>
        <v>0</v>
      </c>
      <c r="AD11" s="137">
        <f t="shared" si="6"/>
        <v>0</v>
      </c>
      <c r="AE11" s="20">
        <f t="shared" si="7"/>
      </c>
      <c r="AF11" s="23">
        <f t="shared" si="2"/>
        <v>0</v>
      </c>
      <c r="AG11" s="20">
        <f t="shared" si="3"/>
        <v>0</v>
      </c>
      <c r="AH11" s="27"/>
      <c r="AI11" s="60" t="s">
        <v>37</v>
      </c>
      <c r="AJ11" s="20"/>
      <c r="AK11" s="20" t="s">
        <v>31</v>
      </c>
      <c r="AL11" s="62" t="s">
        <v>99</v>
      </c>
      <c r="AM11" s="81" t="s">
        <v>2</v>
      </c>
      <c r="AN11" s="14"/>
      <c r="AO11" s="20">
        <f t="shared" si="8"/>
        <v>0</v>
      </c>
      <c r="AP11" s="194" t="s">
        <v>105</v>
      </c>
      <c r="AQ11" s="2"/>
      <c r="AR11" s="2"/>
      <c r="AS11" s="2"/>
      <c r="AT11" s="2"/>
      <c r="AU11" s="2"/>
      <c r="AV11" s="2"/>
      <c r="AW11" s="2"/>
      <c r="AX11" s="2"/>
      <c r="AY11" s="2"/>
      <c r="AZ11" s="2"/>
      <c r="BA11" s="2"/>
      <c r="BB11" s="2"/>
      <c r="BC11" s="246" t="s">
        <v>187</v>
      </c>
    </row>
    <row r="12" spans="1:55" ht="12" customHeight="1">
      <c r="A12" s="43"/>
      <c r="B12" s="417">
        <v>3</v>
      </c>
      <c r="C12" s="402">
        <f>IF(D13="","",COUNTA($K$8:K12))</f>
      </c>
      <c r="D12" s="236"/>
      <c r="E12" s="235"/>
      <c r="F12" s="406"/>
      <c r="G12" s="408" t="s">
        <v>95</v>
      </c>
      <c r="H12" s="404"/>
      <c r="I12" s="408" t="s">
        <v>81</v>
      </c>
      <c r="J12" s="404"/>
      <c r="K12" s="413"/>
      <c r="L12" s="415"/>
      <c r="M12" s="416"/>
      <c r="N12" s="421"/>
      <c r="O12" s="75"/>
      <c r="P12" s="76"/>
      <c r="Q12" s="93"/>
      <c r="R12" s="78"/>
      <c r="S12" s="79"/>
      <c r="T12" s="93"/>
      <c r="U12" s="80"/>
      <c r="V12" s="368">
        <f t="shared" si="0"/>
      </c>
      <c r="W12" s="21"/>
      <c r="X12" s="57">
        <f>C12</f>
      </c>
      <c r="Y12" s="58">
        <f>D13</f>
        <v>0</v>
      </c>
      <c r="Z12" s="58">
        <f>D12</f>
        <v>0</v>
      </c>
      <c r="AA12" s="59">
        <f t="shared" si="1"/>
        <v>0</v>
      </c>
      <c r="AB12" s="58" t="str">
        <f t="shared" si="4"/>
        <v>札幌</v>
      </c>
      <c r="AC12" s="58">
        <f t="shared" si="5"/>
        <v>0</v>
      </c>
      <c r="AD12" s="137">
        <f t="shared" si="6"/>
        <v>0</v>
      </c>
      <c r="AE12" s="20">
        <f t="shared" si="7"/>
      </c>
      <c r="AF12" s="23">
        <f t="shared" si="2"/>
        <v>0</v>
      </c>
      <c r="AG12" s="20">
        <f t="shared" si="3"/>
        <v>0</v>
      </c>
      <c r="AH12" s="27">
        <f>COUNTA(L12:M13)</f>
        <v>0</v>
      </c>
      <c r="AI12" s="60" t="s">
        <v>38</v>
      </c>
      <c r="AJ12" s="24"/>
      <c r="AK12" s="61"/>
      <c r="AL12" s="62" t="s">
        <v>100</v>
      </c>
      <c r="AM12" s="81" t="s">
        <v>3</v>
      </c>
      <c r="AN12" s="14"/>
      <c r="AO12" s="20">
        <f t="shared" si="8"/>
        <v>0</v>
      </c>
      <c r="AP12" s="194" t="s">
        <v>109</v>
      </c>
      <c r="AQ12" s="2"/>
      <c r="AR12" s="2"/>
      <c r="AS12" s="2"/>
      <c r="AT12" s="2"/>
      <c r="AU12" s="2"/>
      <c r="AV12" s="2"/>
      <c r="AW12" s="2"/>
      <c r="AX12" s="2"/>
      <c r="AY12" s="2"/>
      <c r="AZ12" s="2"/>
      <c r="BA12" s="2"/>
      <c r="BB12" s="2"/>
      <c r="BC12" s="246" t="s">
        <v>188</v>
      </c>
    </row>
    <row r="13" spans="1:55" ht="12" customHeight="1">
      <c r="A13" s="43"/>
      <c r="B13" s="418"/>
      <c r="C13" s="403"/>
      <c r="D13" s="237"/>
      <c r="E13" s="243"/>
      <c r="F13" s="407"/>
      <c r="G13" s="409"/>
      <c r="H13" s="405"/>
      <c r="I13" s="409"/>
      <c r="J13" s="405"/>
      <c r="K13" s="414"/>
      <c r="L13" s="419"/>
      <c r="M13" s="420"/>
      <c r="N13" s="422"/>
      <c r="O13" s="83"/>
      <c r="P13" s="84"/>
      <c r="Q13" s="85"/>
      <c r="R13" s="86"/>
      <c r="S13" s="87"/>
      <c r="T13" s="85"/>
      <c r="U13" s="82"/>
      <c r="V13" s="369">
        <f t="shared" si="0"/>
      </c>
      <c r="W13" s="21"/>
      <c r="X13" s="54">
        <f>C12</f>
      </c>
      <c r="Y13" s="55">
        <f>D13</f>
        <v>0</v>
      </c>
      <c r="Z13" s="55">
        <f>D12</f>
        <v>0</v>
      </c>
      <c r="AA13" s="56">
        <f>K12</f>
        <v>0</v>
      </c>
      <c r="AB13" s="55" t="str">
        <f t="shared" si="4"/>
        <v>札幌</v>
      </c>
      <c r="AC13" s="55">
        <f t="shared" si="5"/>
        <v>0</v>
      </c>
      <c r="AD13" s="137">
        <f t="shared" si="6"/>
        <v>0</v>
      </c>
      <c r="AE13" s="20">
        <f t="shared" si="7"/>
      </c>
      <c r="AF13" s="23">
        <f t="shared" si="2"/>
        <v>0</v>
      </c>
      <c r="AG13" s="20">
        <f t="shared" si="3"/>
        <v>0</v>
      </c>
      <c r="AH13" s="27"/>
      <c r="AI13" s="60" t="s">
        <v>40</v>
      </c>
      <c r="AJ13" s="12"/>
      <c r="AK13" s="12"/>
      <c r="AL13" s="62" t="s">
        <v>101</v>
      </c>
      <c r="AM13" s="81" t="s">
        <v>4</v>
      </c>
      <c r="AN13" s="14"/>
      <c r="AO13" s="20">
        <f t="shared" si="8"/>
        <v>0</v>
      </c>
      <c r="AP13" s="194" t="s">
        <v>110</v>
      </c>
      <c r="AQ13" s="2"/>
      <c r="AR13" s="2"/>
      <c r="AS13" s="2"/>
      <c r="AT13" s="2"/>
      <c r="AU13" s="2"/>
      <c r="AV13" s="2"/>
      <c r="AW13" s="2"/>
      <c r="AX13" s="2"/>
      <c r="AY13" s="2"/>
      <c r="AZ13" s="2"/>
      <c r="BA13" s="2"/>
      <c r="BB13" s="2"/>
      <c r="BC13" s="246" t="s">
        <v>189</v>
      </c>
    </row>
    <row r="14" spans="1:55" ht="12" customHeight="1">
      <c r="A14" s="43"/>
      <c r="B14" s="417">
        <v>4</v>
      </c>
      <c r="C14" s="402">
        <f>IF(D15="","",COUNTA($K$8:K14))</f>
      </c>
      <c r="D14" s="238"/>
      <c r="E14" s="241"/>
      <c r="F14" s="406"/>
      <c r="G14" s="408" t="s">
        <v>95</v>
      </c>
      <c r="H14" s="404"/>
      <c r="I14" s="408" t="s">
        <v>81</v>
      </c>
      <c r="J14" s="404"/>
      <c r="K14" s="413"/>
      <c r="L14" s="415"/>
      <c r="M14" s="416"/>
      <c r="N14" s="421"/>
      <c r="O14" s="75"/>
      <c r="P14" s="76"/>
      <c r="Q14" s="93"/>
      <c r="R14" s="78"/>
      <c r="S14" s="79"/>
      <c r="T14" s="93"/>
      <c r="U14" s="80"/>
      <c r="V14" s="368">
        <f t="shared" si="0"/>
      </c>
      <c r="W14" s="21"/>
      <c r="X14" s="57">
        <f>C14</f>
      </c>
      <c r="Y14" s="58">
        <f>D15</f>
        <v>0</v>
      </c>
      <c r="Z14" s="58">
        <f>D14</f>
        <v>0</v>
      </c>
      <c r="AA14" s="59">
        <f t="shared" si="1"/>
        <v>0</v>
      </c>
      <c r="AB14" s="58" t="str">
        <f t="shared" si="4"/>
        <v>札幌</v>
      </c>
      <c r="AC14" s="58">
        <f t="shared" si="5"/>
        <v>0</v>
      </c>
      <c r="AD14" s="137">
        <f t="shared" si="6"/>
        <v>0</v>
      </c>
      <c r="AE14" s="20">
        <f t="shared" si="7"/>
      </c>
      <c r="AF14" s="23">
        <f t="shared" si="2"/>
        <v>0</v>
      </c>
      <c r="AG14" s="20">
        <f t="shared" si="3"/>
        <v>0</v>
      </c>
      <c r="AH14" s="27">
        <f>COUNTA(L14:M15)</f>
        <v>0</v>
      </c>
      <c r="AI14" s="60" t="s">
        <v>42</v>
      </c>
      <c r="AJ14" s="12">
        <v>1</v>
      </c>
      <c r="AK14" s="12"/>
      <c r="AL14" s="62" t="s">
        <v>102</v>
      </c>
      <c r="AM14" s="81" t="s">
        <v>44</v>
      </c>
      <c r="AN14" s="14"/>
      <c r="AO14" s="20">
        <f t="shared" si="8"/>
        <v>0</v>
      </c>
      <c r="AP14" s="2"/>
      <c r="AQ14" s="2"/>
      <c r="AR14" s="2"/>
      <c r="AS14" s="2"/>
      <c r="AT14" s="2"/>
      <c r="AU14" s="2"/>
      <c r="AV14" s="2"/>
      <c r="AW14" s="2"/>
      <c r="AX14" s="2"/>
      <c r="AY14" s="2"/>
      <c r="AZ14" s="2"/>
      <c r="BA14" s="2"/>
      <c r="BB14" s="2"/>
      <c r="BC14" s="246" t="s">
        <v>190</v>
      </c>
    </row>
    <row r="15" spans="1:55" ht="12" customHeight="1">
      <c r="A15" s="43"/>
      <c r="B15" s="418"/>
      <c r="C15" s="403"/>
      <c r="D15" s="239"/>
      <c r="E15" s="242"/>
      <c r="F15" s="407"/>
      <c r="G15" s="409"/>
      <c r="H15" s="405"/>
      <c r="I15" s="409"/>
      <c r="J15" s="405"/>
      <c r="K15" s="414"/>
      <c r="L15" s="419"/>
      <c r="M15" s="420"/>
      <c r="N15" s="422"/>
      <c r="O15" s="83"/>
      <c r="P15" s="84"/>
      <c r="Q15" s="85"/>
      <c r="R15" s="86"/>
      <c r="S15" s="87"/>
      <c r="T15" s="85"/>
      <c r="U15" s="82"/>
      <c r="V15" s="369">
        <f t="shared" si="0"/>
      </c>
      <c r="W15" s="17"/>
      <c r="X15" s="54">
        <f>C14</f>
      </c>
      <c r="Y15" s="55">
        <f>D15</f>
        <v>0</v>
      </c>
      <c r="Z15" s="55">
        <f>D14</f>
        <v>0</v>
      </c>
      <c r="AA15" s="56">
        <f>K14</f>
        <v>0</v>
      </c>
      <c r="AB15" s="55" t="str">
        <f t="shared" si="4"/>
        <v>札幌</v>
      </c>
      <c r="AC15" s="55">
        <f t="shared" si="5"/>
        <v>0</v>
      </c>
      <c r="AD15" s="137">
        <f t="shared" si="6"/>
        <v>0</v>
      </c>
      <c r="AE15" s="20">
        <f t="shared" si="7"/>
      </c>
      <c r="AF15" s="23">
        <f t="shared" si="2"/>
        <v>0</v>
      </c>
      <c r="AG15" s="20">
        <f t="shared" si="3"/>
        <v>0</v>
      </c>
      <c r="AH15" s="27"/>
      <c r="AI15" s="60" t="s">
        <v>45</v>
      </c>
      <c r="AJ15" s="12">
        <v>2</v>
      </c>
      <c r="AK15" s="12"/>
      <c r="AL15" s="62" t="s">
        <v>103</v>
      </c>
      <c r="AM15" s="81" t="s">
        <v>26</v>
      </c>
      <c r="AN15" s="14"/>
      <c r="AO15" s="20">
        <f t="shared" si="8"/>
        <v>0</v>
      </c>
      <c r="AP15" s="2"/>
      <c r="AQ15" s="2"/>
      <c r="AR15" s="2"/>
      <c r="AS15" s="2"/>
      <c r="AT15" s="2"/>
      <c r="AU15" s="2"/>
      <c r="AV15" s="2"/>
      <c r="AW15" s="2"/>
      <c r="AX15" s="2"/>
      <c r="AY15" s="2"/>
      <c r="AZ15" s="2"/>
      <c r="BA15" s="2"/>
      <c r="BB15" s="2"/>
      <c r="BC15" s="246" t="s">
        <v>191</v>
      </c>
    </row>
    <row r="16" spans="1:55" ht="12" customHeight="1">
      <c r="A16" s="43"/>
      <c r="B16" s="417">
        <v>5</v>
      </c>
      <c r="C16" s="402">
        <f>IF(D17="","",COUNTA($K$8:K16))</f>
      </c>
      <c r="D16" s="236"/>
      <c r="E16" s="235"/>
      <c r="F16" s="406"/>
      <c r="G16" s="408" t="s">
        <v>95</v>
      </c>
      <c r="H16" s="404"/>
      <c r="I16" s="408" t="s">
        <v>81</v>
      </c>
      <c r="J16" s="404"/>
      <c r="K16" s="413"/>
      <c r="L16" s="415"/>
      <c r="M16" s="416"/>
      <c r="N16" s="421"/>
      <c r="O16" s="75"/>
      <c r="P16" s="76"/>
      <c r="Q16" s="93"/>
      <c r="R16" s="78"/>
      <c r="S16" s="79"/>
      <c r="T16" s="93"/>
      <c r="U16" s="80"/>
      <c r="V16" s="368">
        <f t="shared" si="0"/>
      </c>
      <c r="W16" s="17"/>
      <c r="X16" s="57">
        <f>C16</f>
      </c>
      <c r="Y16" s="58">
        <f>D17</f>
        <v>0</v>
      </c>
      <c r="Z16" s="58">
        <f>D16</f>
        <v>0</v>
      </c>
      <c r="AA16" s="59">
        <f t="shared" si="1"/>
        <v>0</v>
      </c>
      <c r="AB16" s="58" t="str">
        <f t="shared" si="4"/>
        <v>札幌</v>
      </c>
      <c r="AC16" s="58">
        <f t="shared" si="5"/>
        <v>0</v>
      </c>
      <c r="AD16" s="137">
        <f t="shared" si="6"/>
        <v>0</v>
      </c>
      <c r="AE16" s="20">
        <f t="shared" si="7"/>
      </c>
      <c r="AF16" s="23">
        <f t="shared" si="2"/>
        <v>0</v>
      </c>
      <c r="AG16" s="20">
        <f t="shared" si="3"/>
        <v>0</v>
      </c>
      <c r="AH16" s="27">
        <f>COUNTA(L16:M17)</f>
        <v>0</v>
      </c>
      <c r="AI16" s="60" t="s">
        <v>46</v>
      </c>
      <c r="AJ16" s="12">
        <v>3</v>
      </c>
      <c r="AK16" s="12"/>
      <c r="AL16" s="62" t="s">
        <v>44</v>
      </c>
      <c r="AM16" s="81" t="s">
        <v>39</v>
      </c>
      <c r="AN16" s="14"/>
      <c r="AO16" s="20">
        <f t="shared" si="8"/>
        <v>0</v>
      </c>
      <c r="AP16" s="2"/>
      <c r="AQ16" s="2"/>
      <c r="AR16" s="2"/>
      <c r="AS16" s="2"/>
      <c r="AT16" s="2"/>
      <c r="AU16" s="2"/>
      <c r="AV16" s="2"/>
      <c r="AW16" s="2"/>
      <c r="AX16" s="2"/>
      <c r="AY16" s="2"/>
      <c r="AZ16" s="2"/>
      <c r="BA16" s="2"/>
      <c r="BB16" s="2"/>
      <c r="BC16" s="246" t="s">
        <v>192</v>
      </c>
    </row>
    <row r="17" spans="1:54" ht="12" customHeight="1">
      <c r="A17" s="43"/>
      <c r="B17" s="418"/>
      <c r="C17" s="403"/>
      <c r="D17" s="237"/>
      <c r="E17" s="243"/>
      <c r="F17" s="407"/>
      <c r="G17" s="409"/>
      <c r="H17" s="405"/>
      <c r="I17" s="409"/>
      <c r="J17" s="405"/>
      <c r="K17" s="414"/>
      <c r="L17" s="419"/>
      <c r="M17" s="420"/>
      <c r="N17" s="422"/>
      <c r="O17" s="83"/>
      <c r="P17" s="84"/>
      <c r="Q17" s="85"/>
      <c r="R17" s="86"/>
      <c r="S17" s="87"/>
      <c r="T17" s="85"/>
      <c r="U17" s="82"/>
      <c r="V17" s="369">
        <f t="shared" si="0"/>
      </c>
      <c r="W17" s="17"/>
      <c r="X17" s="54">
        <f>C16</f>
      </c>
      <c r="Y17" s="55">
        <f>D17</f>
        <v>0</v>
      </c>
      <c r="Z17" s="55">
        <f>D16</f>
        <v>0</v>
      </c>
      <c r="AA17" s="56">
        <f>K16</f>
        <v>0</v>
      </c>
      <c r="AB17" s="55" t="str">
        <f t="shared" si="4"/>
        <v>札幌</v>
      </c>
      <c r="AC17" s="55">
        <f t="shared" si="5"/>
        <v>0</v>
      </c>
      <c r="AD17" s="137">
        <f t="shared" si="6"/>
        <v>0</v>
      </c>
      <c r="AE17" s="20">
        <f t="shared" si="7"/>
      </c>
      <c r="AF17" s="23">
        <f t="shared" si="2"/>
        <v>0</v>
      </c>
      <c r="AG17" s="20">
        <f t="shared" si="3"/>
        <v>0</v>
      </c>
      <c r="AH17" s="27"/>
      <c r="AI17" s="60" t="s">
        <v>47</v>
      </c>
      <c r="AJ17" s="12"/>
      <c r="AK17" s="12"/>
      <c r="AL17" s="62" t="s">
        <v>48</v>
      </c>
      <c r="AM17" s="81" t="s">
        <v>49</v>
      </c>
      <c r="AN17" s="14"/>
      <c r="AO17" s="20">
        <f t="shared" si="8"/>
        <v>0</v>
      </c>
      <c r="AP17" s="2"/>
      <c r="AQ17" s="2"/>
      <c r="AR17" s="2"/>
      <c r="AS17" s="2"/>
      <c r="AT17" s="2"/>
      <c r="AU17" s="2"/>
      <c r="AV17" s="2"/>
      <c r="AW17" s="2"/>
      <c r="AX17" s="2"/>
      <c r="AY17" s="2"/>
      <c r="AZ17" s="2"/>
      <c r="BA17" s="2"/>
      <c r="BB17" s="2"/>
    </row>
    <row r="18" spans="1:54" ht="12" customHeight="1">
      <c r="A18" s="43"/>
      <c r="B18" s="417">
        <v>6</v>
      </c>
      <c r="C18" s="402">
        <f>IF(D19="","",COUNTA($K$8:K18))</f>
      </c>
      <c r="D18" s="238"/>
      <c r="E18" s="241"/>
      <c r="F18" s="406"/>
      <c r="G18" s="408" t="s">
        <v>95</v>
      </c>
      <c r="H18" s="404"/>
      <c r="I18" s="408" t="s">
        <v>81</v>
      </c>
      <c r="J18" s="404"/>
      <c r="K18" s="413"/>
      <c r="L18" s="415"/>
      <c r="M18" s="416"/>
      <c r="N18" s="421"/>
      <c r="O18" s="75"/>
      <c r="P18" s="76"/>
      <c r="Q18" s="93"/>
      <c r="R18" s="78"/>
      <c r="S18" s="79"/>
      <c r="T18" s="93"/>
      <c r="U18" s="80"/>
      <c r="V18" s="368">
        <f t="shared" si="0"/>
      </c>
      <c r="W18" s="17"/>
      <c r="X18" s="57">
        <f>C18</f>
      </c>
      <c r="Y18" s="58">
        <f>D19</f>
        <v>0</v>
      </c>
      <c r="Z18" s="58">
        <f>D18</f>
        <v>0</v>
      </c>
      <c r="AA18" s="59">
        <f t="shared" si="1"/>
        <v>0</v>
      </c>
      <c r="AB18" s="58" t="str">
        <f t="shared" si="4"/>
        <v>札幌</v>
      </c>
      <c r="AC18" s="58">
        <f t="shared" si="5"/>
        <v>0</v>
      </c>
      <c r="AD18" s="137">
        <f t="shared" si="6"/>
        <v>0</v>
      </c>
      <c r="AE18" s="20">
        <f t="shared" si="7"/>
      </c>
      <c r="AF18" s="23">
        <f t="shared" si="2"/>
        <v>0</v>
      </c>
      <c r="AG18" s="20">
        <f t="shared" si="3"/>
        <v>0</v>
      </c>
      <c r="AH18" s="27">
        <f>COUNTA(L18:M19)</f>
        <v>0</v>
      </c>
      <c r="AI18" s="60" t="s">
        <v>50</v>
      </c>
      <c r="AJ18" s="12"/>
      <c r="AK18" s="12"/>
      <c r="AL18" s="62" t="s">
        <v>26</v>
      </c>
      <c r="AM18" s="81"/>
      <c r="AN18" s="14"/>
      <c r="AO18" s="20">
        <f t="shared" si="8"/>
        <v>0</v>
      </c>
      <c r="AP18" s="2"/>
      <c r="AQ18" s="2"/>
      <c r="AR18" s="2"/>
      <c r="AS18" s="2"/>
      <c r="AT18" s="2"/>
      <c r="AU18" s="2"/>
      <c r="AV18" s="2"/>
      <c r="AW18" s="2"/>
      <c r="AX18" s="2"/>
      <c r="AY18" s="2"/>
      <c r="AZ18" s="2"/>
      <c r="BA18" s="2"/>
      <c r="BB18" s="2"/>
    </row>
    <row r="19" spans="1:54" ht="12" customHeight="1">
      <c r="A19" s="43"/>
      <c r="B19" s="418"/>
      <c r="C19" s="403"/>
      <c r="D19" s="239"/>
      <c r="E19" s="242"/>
      <c r="F19" s="407"/>
      <c r="G19" s="409"/>
      <c r="H19" s="405"/>
      <c r="I19" s="409"/>
      <c r="J19" s="405"/>
      <c r="K19" s="414"/>
      <c r="L19" s="419"/>
      <c r="M19" s="420"/>
      <c r="N19" s="422"/>
      <c r="O19" s="83"/>
      <c r="P19" s="84"/>
      <c r="Q19" s="85"/>
      <c r="R19" s="86"/>
      <c r="S19" s="87"/>
      <c r="T19" s="85"/>
      <c r="U19" s="82"/>
      <c r="V19" s="369">
        <f t="shared" si="0"/>
      </c>
      <c r="W19" s="17"/>
      <c r="X19" s="54">
        <f>C18</f>
      </c>
      <c r="Y19" s="55">
        <f>D19</f>
        <v>0</v>
      </c>
      <c r="Z19" s="55">
        <f>D18</f>
        <v>0</v>
      </c>
      <c r="AA19" s="56">
        <f>K18</f>
        <v>0</v>
      </c>
      <c r="AB19" s="55" t="str">
        <f t="shared" si="4"/>
        <v>札幌</v>
      </c>
      <c r="AC19" s="55">
        <f t="shared" si="5"/>
        <v>0</v>
      </c>
      <c r="AD19" s="137">
        <f t="shared" si="6"/>
        <v>0</v>
      </c>
      <c r="AE19" s="20">
        <f t="shared" si="7"/>
      </c>
      <c r="AF19" s="23">
        <f t="shared" si="2"/>
        <v>0</v>
      </c>
      <c r="AG19" s="20">
        <f t="shared" si="3"/>
        <v>0</v>
      </c>
      <c r="AH19" s="27"/>
      <c r="AI19" s="60" t="s">
        <v>11</v>
      </c>
      <c r="AJ19" s="12"/>
      <c r="AK19" s="12"/>
      <c r="AL19" s="62" t="s">
        <v>39</v>
      </c>
      <c r="AM19" s="94"/>
      <c r="AN19" s="14"/>
      <c r="AO19" s="20">
        <f t="shared" si="8"/>
        <v>0</v>
      </c>
      <c r="AP19" s="2"/>
      <c r="AQ19" s="2"/>
      <c r="AR19" s="2"/>
      <c r="AS19" s="2"/>
      <c r="AT19" s="2"/>
      <c r="AU19" s="2"/>
      <c r="AV19" s="2"/>
      <c r="AW19" s="2"/>
      <c r="AX19" s="2"/>
      <c r="AY19" s="2"/>
      <c r="AZ19" s="2"/>
      <c r="BA19" s="2"/>
      <c r="BB19" s="2"/>
    </row>
    <row r="20" spans="1:54" ht="12" customHeight="1">
      <c r="A20" s="43"/>
      <c r="B20" s="417">
        <v>7</v>
      </c>
      <c r="C20" s="402">
        <f>IF(D21="","",COUNTA($K$8:K20))</f>
      </c>
      <c r="D20" s="236"/>
      <c r="E20" s="235"/>
      <c r="F20" s="406"/>
      <c r="G20" s="408" t="s">
        <v>95</v>
      </c>
      <c r="H20" s="404"/>
      <c r="I20" s="408" t="s">
        <v>81</v>
      </c>
      <c r="J20" s="404"/>
      <c r="K20" s="413"/>
      <c r="L20" s="415"/>
      <c r="M20" s="416"/>
      <c r="N20" s="421"/>
      <c r="O20" s="75"/>
      <c r="P20" s="76"/>
      <c r="Q20" s="93"/>
      <c r="R20" s="78"/>
      <c r="S20" s="79"/>
      <c r="T20" s="93"/>
      <c r="U20" s="80"/>
      <c r="V20" s="368">
        <f t="shared" si="0"/>
      </c>
      <c r="W20" s="17"/>
      <c r="X20" s="57">
        <f>C20</f>
      </c>
      <c r="Y20" s="58">
        <f>D21</f>
        <v>0</v>
      </c>
      <c r="Z20" s="58">
        <f>D20</f>
        <v>0</v>
      </c>
      <c r="AA20" s="59">
        <f t="shared" si="1"/>
        <v>0</v>
      </c>
      <c r="AB20" s="58" t="str">
        <f t="shared" si="4"/>
        <v>札幌</v>
      </c>
      <c r="AC20" s="58">
        <f t="shared" si="5"/>
        <v>0</v>
      </c>
      <c r="AD20" s="137">
        <f t="shared" si="6"/>
        <v>0</v>
      </c>
      <c r="AE20" s="20">
        <f t="shared" si="7"/>
      </c>
      <c r="AF20" s="23">
        <f t="shared" si="2"/>
        <v>0</v>
      </c>
      <c r="AG20" s="20">
        <f t="shared" si="3"/>
        <v>0</v>
      </c>
      <c r="AH20" s="27">
        <f>COUNTA(L20:M21)</f>
        <v>0</v>
      </c>
      <c r="AI20" s="60" t="s">
        <v>51</v>
      </c>
      <c r="AJ20" s="12"/>
      <c r="AK20" s="12"/>
      <c r="AL20" s="62" t="s">
        <v>52</v>
      </c>
      <c r="AM20" s="25"/>
      <c r="AN20" s="14"/>
      <c r="AO20" s="20">
        <f t="shared" si="8"/>
        <v>0</v>
      </c>
      <c r="AP20" s="2"/>
      <c r="AQ20" s="2"/>
      <c r="AR20" s="2"/>
      <c r="AS20" s="2"/>
      <c r="AT20" s="2"/>
      <c r="AU20" s="2"/>
      <c r="AV20" s="2"/>
      <c r="AW20" s="2"/>
      <c r="AX20" s="2"/>
      <c r="AY20" s="2"/>
      <c r="AZ20" s="2"/>
      <c r="BA20" s="2"/>
      <c r="BB20" s="2"/>
    </row>
    <row r="21" spans="1:54" ht="12" customHeight="1">
      <c r="A21" s="43"/>
      <c r="B21" s="418"/>
      <c r="C21" s="403"/>
      <c r="D21" s="237"/>
      <c r="E21" s="243"/>
      <c r="F21" s="407"/>
      <c r="G21" s="409"/>
      <c r="H21" s="405"/>
      <c r="I21" s="409"/>
      <c r="J21" s="405"/>
      <c r="K21" s="414"/>
      <c r="L21" s="419"/>
      <c r="M21" s="420"/>
      <c r="N21" s="422"/>
      <c r="O21" s="83"/>
      <c r="P21" s="84"/>
      <c r="Q21" s="85"/>
      <c r="R21" s="86"/>
      <c r="S21" s="87"/>
      <c r="T21" s="85"/>
      <c r="U21" s="82"/>
      <c r="V21" s="369">
        <f t="shared" si="0"/>
      </c>
      <c r="W21" s="17"/>
      <c r="X21" s="54">
        <f>C20</f>
      </c>
      <c r="Y21" s="55">
        <f>D21</f>
        <v>0</v>
      </c>
      <c r="Z21" s="55">
        <f>D20</f>
        <v>0</v>
      </c>
      <c r="AA21" s="56">
        <f>K20</f>
        <v>0</v>
      </c>
      <c r="AB21" s="55" t="str">
        <f t="shared" si="4"/>
        <v>札幌</v>
      </c>
      <c r="AC21" s="55">
        <f t="shared" si="5"/>
        <v>0</v>
      </c>
      <c r="AD21" s="137">
        <f t="shared" si="6"/>
        <v>0</v>
      </c>
      <c r="AE21" s="20">
        <f t="shared" si="7"/>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417">
        <v>8</v>
      </c>
      <c r="C22" s="402">
        <f>IF(D23="","",COUNTA($K$8:K22))</f>
      </c>
      <c r="D22" s="238"/>
      <c r="E22" s="241"/>
      <c r="F22" s="406"/>
      <c r="G22" s="408" t="s">
        <v>95</v>
      </c>
      <c r="H22" s="404"/>
      <c r="I22" s="408" t="s">
        <v>81</v>
      </c>
      <c r="J22" s="404"/>
      <c r="K22" s="413"/>
      <c r="L22" s="415"/>
      <c r="M22" s="416"/>
      <c r="N22" s="421"/>
      <c r="O22" s="75"/>
      <c r="P22" s="76"/>
      <c r="Q22" s="93"/>
      <c r="R22" s="78"/>
      <c r="S22" s="79"/>
      <c r="T22" s="93"/>
      <c r="U22" s="80"/>
      <c r="V22" s="368">
        <f t="shared" si="0"/>
      </c>
      <c r="W22" s="17"/>
      <c r="X22" s="57">
        <f>C22</f>
      </c>
      <c r="Y22" s="58">
        <f>D23</f>
        <v>0</v>
      </c>
      <c r="Z22" s="58">
        <f>D22</f>
        <v>0</v>
      </c>
      <c r="AA22" s="59">
        <f t="shared" si="1"/>
        <v>0</v>
      </c>
      <c r="AB22" s="58" t="str">
        <f t="shared" si="4"/>
        <v>札幌</v>
      </c>
      <c r="AC22" s="58">
        <f t="shared" si="5"/>
        <v>0</v>
      </c>
      <c r="AD22" s="137">
        <f t="shared" si="6"/>
        <v>0</v>
      </c>
      <c r="AE22" s="20">
        <f t="shared" si="7"/>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418"/>
      <c r="C23" s="403"/>
      <c r="D23" s="239"/>
      <c r="E23" s="242"/>
      <c r="F23" s="407"/>
      <c r="G23" s="409"/>
      <c r="H23" s="405"/>
      <c r="I23" s="409"/>
      <c r="J23" s="405"/>
      <c r="K23" s="414"/>
      <c r="L23" s="419"/>
      <c r="M23" s="420"/>
      <c r="N23" s="422"/>
      <c r="O23" s="83"/>
      <c r="P23" s="84"/>
      <c r="Q23" s="85"/>
      <c r="R23" s="86"/>
      <c r="S23" s="87"/>
      <c r="T23" s="85"/>
      <c r="U23" s="82"/>
      <c r="V23" s="369">
        <f t="shared" si="0"/>
      </c>
      <c r="W23" s="17"/>
      <c r="X23" s="54">
        <f>C22</f>
      </c>
      <c r="Y23" s="55">
        <f>D23</f>
        <v>0</v>
      </c>
      <c r="Z23" s="55">
        <f>D22</f>
        <v>0</v>
      </c>
      <c r="AA23" s="56">
        <f>K22</f>
        <v>0</v>
      </c>
      <c r="AB23" s="55" t="str">
        <f t="shared" si="4"/>
        <v>札幌</v>
      </c>
      <c r="AC23" s="55">
        <f t="shared" si="5"/>
        <v>0</v>
      </c>
      <c r="AD23" s="137">
        <f t="shared" si="6"/>
        <v>0</v>
      </c>
      <c r="AE23" s="20">
        <f t="shared" si="7"/>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417">
        <v>9</v>
      </c>
      <c r="C24" s="402">
        <f>IF(D25="","",COUNTA($K$8:K24))</f>
      </c>
      <c r="D24" s="236"/>
      <c r="E24" s="235"/>
      <c r="F24" s="406"/>
      <c r="G24" s="408" t="s">
        <v>95</v>
      </c>
      <c r="H24" s="404"/>
      <c r="I24" s="408" t="s">
        <v>81</v>
      </c>
      <c r="J24" s="404"/>
      <c r="K24" s="413"/>
      <c r="L24" s="415"/>
      <c r="M24" s="416"/>
      <c r="N24" s="421"/>
      <c r="O24" s="75"/>
      <c r="P24" s="76"/>
      <c r="Q24" s="93"/>
      <c r="R24" s="78"/>
      <c r="S24" s="79"/>
      <c r="T24" s="93"/>
      <c r="U24" s="80"/>
      <c r="V24" s="368">
        <f aca="true" t="shared" si="9" ref="V24:V37">IF(L24="","",IF(P24="",S24,IF(S24="",P24,IF(AE24="T",AF24,AG24))))</f>
      </c>
      <c r="W24" s="17"/>
      <c r="X24" s="57">
        <f>C24</f>
      </c>
      <c r="Y24" s="58">
        <f>D25</f>
        <v>0</v>
      </c>
      <c r="Z24" s="58">
        <f>D24</f>
        <v>0</v>
      </c>
      <c r="AA24" s="59">
        <f t="shared" si="1"/>
        <v>0</v>
      </c>
      <c r="AB24" s="58" t="str">
        <f t="shared" si="4"/>
        <v>札幌</v>
      </c>
      <c r="AC24" s="58">
        <f t="shared" si="5"/>
        <v>0</v>
      </c>
      <c r="AD24" s="137">
        <f t="shared" si="6"/>
        <v>0</v>
      </c>
      <c r="AE24" s="20">
        <f t="shared" si="7"/>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418"/>
      <c r="C25" s="403"/>
      <c r="D25" s="237"/>
      <c r="E25" s="243"/>
      <c r="F25" s="407"/>
      <c r="G25" s="409"/>
      <c r="H25" s="405"/>
      <c r="I25" s="409"/>
      <c r="J25" s="405"/>
      <c r="K25" s="414"/>
      <c r="L25" s="419"/>
      <c r="M25" s="420"/>
      <c r="N25" s="422"/>
      <c r="O25" s="83"/>
      <c r="P25" s="84"/>
      <c r="Q25" s="85"/>
      <c r="R25" s="86"/>
      <c r="S25" s="87"/>
      <c r="T25" s="85"/>
      <c r="U25" s="82"/>
      <c r="V25" s="369">
        <f t="shared" si="9"/>
      </c>
      <c r="W25" s="17"/>
      <c r="X25" s="54">
        <f>C24</f>
      </c>
      <c r="Y25" s="55">
        <f>D25</f>
        <v>0</v>
      </c>
      <c r="Z25" s="55">
        <f>D24</f>
        <v>0</v>
      </c>
      <c r="AA25" s="56">
        <f>K24</f>
        <v>0</v>
      </c>
      <c r="AB25" s="55" t="str">
        <f t="shared" si="4"/>
        <v>札幌</v>
      </c>
      <c r="AC25" s="55">
        <f t="shared" si="5"/>
        <v>0</v>
      </c>
      <c r="AD25" s="137">
        <f t="shared" si="6"/>
        <v>0</v>
      </c>
      <c r="AE25" s="20">
        <f t="shared" si="7"/>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417">
        <v>10</v>
      </c>
      <c r="C26" s="402">
        <f>IF(D27="","",COUNTA($K$8:K26))</f>
      </c>
      <c r="D26" s="238"/>
      <c r="E26" s="241"/>
      <c r="F26" s="406"/>
      <c r="G26" s="408" t="s">
        <v>95</v>
      </c>
      <c r="H26" s="404"/>
      <c r="I26" s="408" t="s">
        <v>81</v>
      </c>
      <c r="J26" s="404"/>
      <c r="K26" s="413"/>
      <c r="L26" s="415"/>
      <c r="M26" s="416"/>
      <c r="N26" s="421"/>
      <c r="O26" s="75"/>
      <c r="P26" s="76"/>
      <c r="Q26" s="93"/>
      <c r="R26" s="78"/>
      <c r="S26" s="79"/>
      <c r="T26" s="93"/>
      <c r="U26" s="80"/>
      <c r="V26" s="368">
        <f t="shared" si="9"/>
      </c>
      <c r="W26" s="17"/>
      <c r="X26" s="57">
        <f>C26</f>
      </c>
      <c r="Y26" s="58">
        <f>D27</f>
        <v>0</v>
      </c>
      <c r="Z26" s="58">
        <f>D26</f>
        <v>0</v>
      </c>
      <c r="AA26" s="59">
        <f t="shared" si="1"/>
        <v>0</v>
      </c>
      <c r="AB26" s="58" t="str">
        <f t="shared" si="4"/>
        <v>札幌</v>
      </c>
      <c r="AC26" s="58">
        <f t="shared" si="5"/>
        <v>0</v>
      </c>
      <c r="AD26" s="137">
        <f t="shared" si="6"/>
        <v>0</v>
      </c>
      <c r="AE26" s="20">
        <f t="shared" si="7"/>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418"/>
      <c r="C27" s="403"/>
      <c r="D27" s="239"/>
      <c r="E27" s="242"/>
      <c r="F27" s="407"/>
      <c r="G27" s="409"/>
      <c r="H27" s="405"/>
      <c r="I27" s="409"/>
      <c r="J27" s="405"/>
      <c r="K27" s="414"/>
      <c r="L27" s="419"/>
      <c r="M27" s="420"/>
      <c r="N27" s="422"/>
      <c r="O27" s="83"/>
      <c r="P27" s="84"/>
      <c r="Q27" s="85"/>
      <c r="R27" s="86"/>
      <c r="S27" s="87"/>
      <c r="T27" s="85"/>
      <c r="U27" s="82"/>
      <c r="V27" s="369">
        <f t="shared" si="9"/>
      </c>
      <c r="W27" s="17"/>
      <c r="X27" s="54">
        <f>C26</f>
      </c>
      <c r="Y27" s="55">
        <f>D27</f>
        <v>0</v>
      </c>
      <c r="Z27" s="55">
        <f>D26</f>
        <v>0</v>
      </c>
      <c r="AA27" s="56">
        <f>K26</f>
        <v>0</v>
      </c>
      <c r="AB27" s="55" t="str">
        <f t="shared" si="4"/>
        <v>札幌</v>
      </c>
      <c r="AC27" s="55">
        <f t="shared" si="5"/>
        <v>0</v>
      </c>
      <c r="AD27" s="137">
        <f t="shared" si="6"/>
        <v>0</v>
      </c>
      <c r="AE27" s="20">
        <f t="shared" si="7"/>
      </c>
      <c r="AF27" s="23">
        <f t="shared" si="2"/>
        <v>0</v>
      </c>
      <c r="AG27" s="20">
        <f t="shared" si="3"/>
        <v>0</v>
      </c>
      <c r="AH27" s="27"/>
      <c r="AI27" s="60" t="s">
        <v>285</v>
      </c>
      <c r="AJ27" s="12"/>
      <c r="AK27" s="12"/>
      <c r="AL27" s="12"/>
      <c r="AM27" s="12"/>
      <c r="AN27" s="14"/>
      <c r="AO27" s="14"/>
      <c r="AP27" s="2"/>
      <c r="AQ27" s="2"/>
      <c r="AR27" s="2"/>
      <c r="AS27" s="2"/>
      <c r="AT27" s="2"/>
      <c r="AU27" s="2"/>
      <c r="AV27" s="2"/>
      <c r="AW27" s="2"/>
      <c r="AX27" s="2"/>
      <c r="AY27" s="2"/>
      <c r="AZ27" s="2"/>
      <c r="BA27" s="2"/>
      <c r="BB27" s="2"/>
    </row>
    <row r="28" spans="1:54" ht="12" customHeight="1">
      <c r="A28" s="43"/>
      <c r="B28" s="417">
        <v>11</v>
      </c>
      <c r="C28" s="402">
        <f>IF(D29="","",COUNTA($K$8:K28))</f>
      </c>
      <c r="D28" s="236"/>
      <c r="E28" s="235"/>
      <c r="F28" s="406"/>
      <c r="G28" s="408" t="s">
        <v>95</v>
      </c>
      <c r="H28" s="404"/>
      <c r="I28" s="408" t="s">
        <v>81</v>
      </c>
      <c r="J28" s="404"/>
      <c r="K28" s="413"/>
      <c r="L28" s="415"/>
      <c r="M28" s="416"/>
      <c r="N28" s="421"/>
      <c r="O28" s="75"/>
      <c r="P28" s="76"/>
      <c r="Q28" s="93"/>
      <c r="R28" s="78"/>
      <c r="S28" s="79"/>
      <c r="T28" s="93"/>
      <c r="U28" s="80"/>
      <c r="V28" s="368">
        <f t="shared" si="9"/>
      </c>
      <c r="W28" s="17"/>
      <c r="X28" s="57">
        <f>C28</f>
      </c>
      <c r="Y28" s="58">
        <f>D29</f>
        <v>0</v>
      </c>
      <c r="Z28" s="58">
        <f>D28</f>
        <v>0</v>
      </c>
      <c r="AA28" s="59">
        <f t="shared" si="1"/>
        <v>0</v>
      </c>
      <c r="AB28" s="58" t="str">
        <f t="shared" si="4"/>
        <v>札幌</v>
      </c>
      <c r="AC28" s="58">
        <f t="shared" si="5"/>
        <v>0</v>
      </c>
      <c r="AD28" s="137">
        <f t="shared" si="6"/>
        <v>0</v>
      </c>
      <c r="AE28" s="20">
        <f t="shared" si="7"/>
      </c>
      <c r="AF28" s="23">
        <f t="shared" si="2"/>
        <v>0</v>
      </c>
      <c r="AG28" s="20">
        <f t="shared" si="3"/>
        <v>0</v>
      </c>
      <c r="AH28" s="27">
        <f>COUNTA(L28:M29)</f>
        <v>0</v>
      </c>
      <c r="AI28" s="60" t="s">
        <v>286</v>
      </c>
      <c r="AJ28" s="12"/>
      <c r="AK28" s="12"/>
      <c r="AL28" s="12"/>
      <c r="AM28" s="12"/>
      <c r="AN28" s="14"/>
      <c r="AO28" s="14"/>
      <c r="AP28" s="2"/>
      <c r="AQ28" s="2"/>
      <c r="AR28" s="2"/>
      <c r="AS28" s="2"/>
      <c r="AT28" s="2"/>
      <c r="AU28" s="2"/>
      <c r="AV28" s="2"/>
      <c r="AW28" s="2"/>
      <c r="AX28" s="2"/>
      <c r="AY28" s="2"/>
      <c r="AZ28" s="2"/>
      <c r="BA28" s="2"/>
      <c r="BB28" s="2"/>
    </row>
    <row r="29" spans="1:54" ht="12" customHeight="1">
      <c r="A29" s="43"/>
      <c r="B29" s="418"/>
      <c r="C29" s="403"/>
      <c r="D29" s="237"/>
      <c r="E29" s="243"/>
      <c r="F29" s="407"/>
      <c r="G29" s="409"/>
      <c r="H29" s="405"/>
      <c r="I29" s="409"/>
      <c r="J29" s="405"/>
      <c r="K29" s="414"/>
      <c r="L29" s="419"/>
      <c r="M29" s="420"/>
      <c r="N29" s="422"/>
      <c r="O29" s="83"/>
      <c r="P29" s="84"/>
      <c r="Q29" s="85"/>
      <c r="R29" s="86"/>
      <c r="S29" s="87"/>
      <c r="T29" s="85"/>
      <c r="U29" s="82"/>
      <c r="V29" s="369">
        <f t="shared" si="9"/>
      </c>
      <c r="W29" s="12"/>
      <c r="X29" s="54">
        <f>C28</f>
      </c>
      <c r="Y29" s="55">
        <f>D29</f>
        <v>0</v>
      </c>
      <c r="Z29" s="55">
        <f>D28</f>
        <v>0</v>
      </c>
      <c r="AA29" s="56">
        <f>K28</f>
        <v>0</v>
      </c>
      <c r="AB29" s="55" t="str">
        <f t="shared" si="4"/>
        <v>札幌</v>
      </c>
      <c r="AC29" s="55">
        <f t="shared" si="5"/>
        <v>0</v>
      </c>
      <c r="AD29" s="137">
        <f t="shared" si="6"/>
        <v>0</v>
      </c>
      <c r="AE29" s="20">
        <f t="shared" si="7"/>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417">
        <v>12</v>
      </c>
      <c r="C30" s="402">
        <f>IF(D31="","",COUNTA($K$8:K30))</f>
      </c>
      <c r="D30" s="238"/>
      <c r="E30" s="241"/>
      <c r="F30" s="406"/>
      <c r="G30" s="408" t="s">
        <v>95</v>
      </c>
      <c r="H30" s="404"/>
      <c r="I30" s="408" t="s">
        <v>81</v>
      </c>
      <c r="J30" s="404"/>
      <c r="K30" s="413"/>
      <c r="L30" s="415"/>
      <c r="M30" s="416"/>
      <c r="N30" s="421"/>
      <c r="O30" s="75"/>
      <c r="P30" s="76"/>
      <c r="Q30" s="93"/>
      <c r="R30" s="78"/>
      <c r="S30" s="79"/>
      <c r="T30" s="93"/>
      <c r="U30" s="80"/>
      <c r="V30" s="368">
        <f t="shared" si="9"/>
      </c>
      <c r="W30" s="27"/>
      <c r="X30" s="57">
        <f>C30</f>
      </c>
      <c r="Y30" s="58">
        <f>D31</f>
        <v>0</v>
      </c>
      <c r="Z30" s="58">
        <f>D30</f>
        <v>0</v>
      </c>
      <c r="AA30" s="59">
        <f t="shared" si="1"/>
        <v>0</v>
      </c>
      <c r="AB30" s="58" t="str">
        <f t="shared" si="4"/>
        <v>札幌</v>
      </c>
      <c r="AC30" s="58">
        <f t="shared" si="5"/>
        <v>0</v>
      </c>
      <c r="AD30" s="137">
        <f t="shared" si="6"/>
        <v>0</v>
      </c>
      <c r="AE30" s="20">
        <f t="shared" si="7"/>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418"/>
      <c r="C31" s="403"/>
      <c r="D31" s="239"/>
      <c r="E31" s="242"/>
      <c r="F31" s="407"/>
      <c r="G31" s="409"/>
      <c r="H31" s="405"/>
      <c r="I31" s="409"/>
      <c r="J31" s="405"/>
      <c r="K31" s="414"/>
      <c r="L31" s="419"/>
      <c r="M31" s="420"/>
      <c r="N31" s="422"/>
      <c r="O31" s="83"/>
      <c r="P31" s="84"/>
      <c r="Q31" s="85"/>
      <c r="R31" s="86"/>
      <c r="S31" s="87"/>
      <c r="T31" s="85"/>
      <c r="U31" s="82"/>
      <c r="V31" s="369">
        <f t="shared" si="9"/>
      </c>
      <c r="W31" s="27"/>
      <c r="X31" s="54">
        <f>C30</f>
      </c>
      <c r="Y31" s="55">
        <f>D31</f>
        <v>0</v>
      </c>
      <c r="Z31" s="55">
        <f>D30</f>
        <v>0</v>
      </c>
      <c r="AA31" s="56">
        <f>K30</f>
        <v>0</v>
      </c>
      <c r="AB31" s="55" t="str">
        <f t="shared" si="4"/>
        <v>札幌</v>
      </c>
      <c r="AC31" s="55">
        <f t="shared" si="5"/>
        <v>0</v>
      </c>
      <c r="AD31" s="137">
        <f t="shared" si="6"/>
        <v>0</v>
      </c>
      <c r="AE31" s="20">
        <f t="shared" si="7"/>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417">
        <v>13</v>
      </c>
      <c r="C32" s="402">
        <f>IF(D33="","",COUNTA($K$8:K32))</f>
      </c>
      <c r="D32" s="236"/>
      <c r="E32" s="235"/>
      <c r="F32" s="406"/>
      <c r="G32" s="408" t="s">
        <v>95</v>
      </c>
      <c r="H32" s="404"/>
      <c r="I32" s="408" t="s">
        <v>81</v>
      </c>
      <c r="J32" s="404"/>
      <c r="K32" s="413"/>
      <c r="L32" s="415"/>
      <c r="M32" s="416"/>
      <c r="N32" s="421"/>
      <c r="O32" s="75"/>
      <c r="P32" s="76"/>
      <c r="Q32" s="93"/>
      <c r="R32" s="78"/>
      <c r="S32" s="79"/>
      <c r="T32" s="93"/>
      <c r="U32" s="80"/>
      <c r="V32" s="368">
        <f t="shared" si="9"/>
      </c>
      <c r="W32" s="27"/>
      <c r="X32" s="57">
        <f>C32</f>
      </c>
      <c r="Y32" s="58">
        <f>D33</f>
        <v>0</v>
      </c>
      <c r="Z32" s="58">
        <f>D32</f>
        <v>0</v>
      </c>
      <c r="AA32" s="59">
        <f t="shared" si="1"/>
        <v>0</v>
      </c>
      <c r="AB32" s="58" t="str">
        <f t="shared" si="4"/>
        <v>札幌</v>
      </c>
      <c r="AC32" s="58">
        <f t="shared" si="5"/>
        <v>0</v>
      </c>
      <c r="AD32" s="137">
        <f t="shared" si="6"/>
        <v>0</v>
      </c>
      <c r="AE32" s="20">
        <f t="shared" si="7"/>
      </c>
      <c r="AF32" s="23">
        <f t="shared" si="2"/>
        <v>0</v>
      </c>
      <c r="AG32" s="20">
        <f t="shared" si="3"/>
        <v>0</v>
      </c>
      <c r="AH32" s="27">
        <f>COUNTA(L32:M33)</f>
        <v>0</v>
      </c>
      <c r="AI32" s="60" t="s">
        <v>302</v>
      </c>
      <c r="AJ32" s="12"/>
      <c r="AK32" s="12"/>
      <c r="AL32" s="12"/>
      <c r="AM32" s="12"/>
      <c r="AN32" s="14"/>
      <c r="AO32" s="14"/>
      <c r="AP32" s="2"/>
      <c r="AQ32" s="2"/>
      <c r="AR32" s="2"/>
      <c r="AS32" s="2"/>
      <c r="AT32" s="2"/>
      <c r="AU32" s="2"/>
      <c r="AV32" s="2"/>
      <c r="AW32" s="2"/>
      <c r="AX32" s="2"/>
      <c r="AY32" s="2"/>
      <c r="AZ32" s="2"/>
      <c r="BA32" s="2"/>
      <c r="BB32" s="2"/>
    </row>
    <row r="33" spans="1:54" ht="12" customHeight="1">
      <c r="A33" s="43"/>
      <c r="B33" s="418"/>
      <c r="C33" s="403"/>
      <c r="D33" s="237"/>
      <c r="E33" s="243"/>
      <c r="F33" s="407"/>
      <c r="G33" s="409"/>
      <c r="H33" s="405"/>
      <c r="I33" s="409"/>
      <c r="J33" s="405"/>
      <c r="K33" s="414"/>
      <c r="L33" s="419"/>
      <c r="M33" s="420"/>
      <c r="N33" s="422"/>
      <c r="O33" s="83"/>
      <c r="P33" s="84"/>
      <c r="Q33" s="85"/>
      <c r="R33" s="86"/>
      <c r="S33" s="87"/>
      <c r="T33" s="85"/>
      <c r="U33" s="82"/>
      <c r="V33" s="369">
        <f t="shared" si="9"/>
      </c>
      <c r="W33" s="27"/>
      <c r="X33" s="54">
        <f>C32</f>
      </c>
      <c r="Y33" s="55">
        <f>D33</f>
        <v>0</v>
      </c>
      <c r="Z33" s="55">
        <f>D32</f>
        <v>0</v>
      </c>
      <c r="AA33" s="56">
        <f>K32</f>
        <v>0</v>
      </c>
      <c r="AB33" s="55" t="str">
        <f t="shared" si="4"/>
        <v>札幌</v>
      </c>
      <c r="AC33" s="55">
        <f t="shared" si="5"/>
        <v>0</v>
      </c>
      <c r="AD33" s="137">
        <f t="shared" si="6"/>
        <v>0</v>
      </c>
      <c r="AE33" s="20">
        <f t="shared" si="7"/>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417">
        <v>14</v>
      </c>
      <c r="C34" s="402">
        <f>IF(D35="","",COUNTA($K$8:K34))</f>
      </c>
      <c r="D34" s="238"/>
      <c r="E34" s="241"/>
      <c r="F34" s="406"/>
      <c r="G34" s="408" t="s">
        <v>95</v>
      </c>
      <c r="H34" s="404"/>
      <c r="I34" s="408" t="s">
        <v>81</v>
      </c>
      <c r="J34" s="404"/>
      <c r="K34" s="413"/>
      <c r="L34" s="415"/>
      <c r="M34" s="416"/>
      <c r="N34" s="421"/>
      <c r="O34" s="75"/>
      <c r="P34" s="76"/>
      <c r="Q34" s="93"/>
      <c r="R34" s="78"/>
      <c r="S34" s="79"/>
      <c r="T34" s="93"/>
      <c r="U34" s="80"/>
      <c r="V34" s="368">
        <f t="shared" si="9"/>
      </c>
      <c r="W34" s="27"/>
      <c r="X34" s="57">
        <f>C34</f>
      </c>
      <c r="Y34" s="58">
        <f>D35</f>
        <v>0</v>
      </c>
      <c r="Z34" s="58">
        <f>D34</f>
        <v>0</v>
      </c>
      <c r="AA34" s="59">
        <f t="shared" si="1"/>
        <v>0</v>
      </c>
      <c r="AB34" s="58" t="str">
        <f t="shared" si="4"/>
        <v>札幌</v>
      </c>
      <c r="AC34" s="58">
        <f t="shared" si="5"/>
        <v>0</v>
      </c>
      <c r="AD34" s="137">
        <f t="shared" si="6"/>
        <v>0</v>
      </c>
      <c r="AE34" s="20">
        <f t="shared" si="7"/>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418"/>
      <c r="C35" s="403"/>
      <c r="D35" s="239"/>
      <c r="E35" s="242"/>
      <c r="F35" s="407"/>
      <c r="G35" s="409"/>
      <c r="H35" s="405"/>
      <c r="I35" s="409"/>
      <c r="J35" s="405"/>
      <c r="K35" s="414"/>
      <c r="L35" s="419"/>
      <c r="M35" s="420"/>
      <c r="N35" s="422"/>
      <c r="O35" s="83"/>
      <c r="P35" s="84"/>
      <c r="Q35" s="85"/>
      <c r="R35" s="86"/>
      <c r="S35" s="87"/>
      <c r="T35" s="85"/>
      <c r="U35" s="82"/>
      <c r="V35" s="369">
        <f t="shared" si="9"/>
      </c>
      <c r="W35" s="27"/>
      <c r="X35" s="54">
        <f>C34</f>
      </c>
      <c r="Y35" s="55">
        <f>D35</f>
        <v>0</v>
      </c>
      <c r="Z35" s="55">
        <f>D34</f>
        <v>0</v>
      </c>
      <c r="AA35" s="56">
        <f>K34</f>
        <v>0</v>
      </c>
      <c r="AB35" s="55" t="str">
        <f t="shared" si="4"/>
        <v>札幌</v>
      </c>
      <c r="AC35" s="55">
        <f t="shared" si="5"/>
        <v>0</v>
      </c>
      <c r="AD35" s="137">
        <f t="shared" si="6"/>
        <v>0</v>
      </c>
      <c r="AE35" s="20">
        <f t="shared" si="7"/>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417">
        <v>15</v>
      </c>
      <c r="C36" s="402">
        <f>IF(D37="","",COUNTA($K$8:K36))</f>
      </c>
      <c r="D36" s="236"/>
      <c r="E36" s="235"/>
      <c r="F36" s="406"/>
      <c r="G36" s="408" t="s">
        <v>95</v>
      </c>
      <c r="H36" s="404"/>
      <c r="I36" s="408" t="s">
        <v>81</v>
      </c>
      <c r="J36" s="404"/>
      <c r="K36" s="413"/>
      <c r="L36" s="415"/>
      <c r="M36" s="416"/>
      <c r="N36" s="421"/>
      <c r="O36" s="75"/>
      <c r="P36" s="76"/>
      <c r="Q36" s="93"/>
      <c r="R36" s="78"/>
      <c r="S36" s="79"/>
      <c r="T36" s="93"/>
      <c r="U36" s="80"/>
      <c r="V36" s="368">
        <f t="shared" si="9"/>
      </c>
      <c r="W36" s="12"/>
      <c r="X36" s="57">
        <f>C36</f>
      </c>
      <c r="Y36" s="58">
        <f>D37</f>
        <v>0</v>
      </c>
      <c r="Z36" s="58">
        <f>D36</f>
        <v>0</v>
      </c>
      <c r="AA36" s="59">
        <f t="shared" si="1"/>
        <v>0</v>
      </c>
      <c r="AB36" s="58" t="str">
        <f t="shared" si="4"/>
        <v>札幌</v>
      </c>
      <c r="AC36" s="58">
        <f t="shared" si="5"/>
        <v>0</v>
      </c>
      <c r="AD36" s="137">
        <f t="shared" si="6"/>
        <v>0</v>
      </c>
      <c r="AE36" s="20">
        <f t="shared" si="7"/>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418"/>
      <c r="C37" s="403"/>
      <c r="D37" s="237"/>
      <c r="E37" s="243"/>
      <c r="F37" s="407"/>
      <c r="G37" s="409"/>
      <c r="H37" s="405"/>
      <c r="I37" s="409"/>
      <c r="J37" s="405"/>
      <c r="K37" s="414"/>
      <c r="L37" s="419"/>
      <c r="M37" s="420"/>
      <c r="N37" s="422"/>
      <c r="O37" s="83"/>
      <c r="P37" s="84"/>
      <c r="Q37" s="85"/>
      <c r="R37" s="86"/>
      <c r="S37" s="87"/>
      <c r="T37" s="85"/>
      <c r="U37" s="82"/>
      <c r="V37" s="369">
        <f t="shared" si="9"/>
      </c>
      <c r="W37" s="12"/>
      <c r="X37" s="51">
        <f>C36</f>
      </c>
      <c r="Y37" s="52">
        <f>D37</f>
        <v>0</v>
      </c>
      <c r="Z37" s="52">
        <f>D36</f>
        <v>0</v>
      </c>
      <c r="AA37" s="53">
        <f>K36</f>
        <v>0</v>
      </c>
      <c r="AB37" s="52" t="str">
        <f t="shared" si="4"/>
        <v>札幌</v>
      </c>
      <c r="AC37" s="52">
        <f t="shared" si="5"/>
        <v>0</v>
      </c>
      <c r="AD37" s="137">
        <f t="shared" si="6"/>
        <v>0</v>
      </c>
      <c r="AE37" s="20">
        <f t="shared" si="7"/>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417">
        <v>16</v>
      </c>
      <c r="C38" s="402">
        <f>IF(D39="","",COUNTA($K$8:K38))</f>
      </c>
      <c r="D38" s="236"/>
      <c r="E38" s="235"/>
      <c r="F38" s="406"/>
      <c r="G38" s="408" t="s">
        <v>86</v>
      </c>
      <c r="H38" s="404"/>
      <c r="I38" s="408" t="s">
        <v>81</v>
      </c>
      <c r="J38" s="404"/>
      <c r="K38" s="413"/>
      <c r="L38" s="415"/>
      <c r="M38" s="416"/>
      <c r="N38" s="421"/>
      <c r="O38" s="75"/>
      <c r="P38" s="76"/>
      <c r="Q38" s="93"/>
      <c r="R38" s="78"/>
      <c r="S38" s="79"/>
      <c r="T38" s="93"/>
      <c r="U38" s="80"/>
      <c r="V38" s="368">
        <f aca="true" t="shared" si="10" ref="V38:V47">IF(L38="","",IF(P38="",S38,IF(S38="",P38,IF(AE38="T",AF38,AG38))))</f>
      </c>
      <c r="W38" s="17"/>
      <c r="X38" s="57">
        <f>C38</f>
      </c>
      <c r="Y38" s="58">
        <f>D39</f>
        <v>0</v>
      </c>
      <c r="Z38" s="58">
        <f>D38</f>
        <v>0</v>
      </c>
      <c r="AA38" s="59">
        <f>K38</f>
        <v>0</v>
      </c>
      <c r="AB38" s="58" t="str">
        <f t="shared" si="4"/>
        <v>札幌</v>
      </c>
      <c r="AC38" s="58">
        <f t="shared" si="5"/>
        <v>0</v>
      </c>
      <c r="AD38" s="137">
        <f aca="true" t="shared" si="11" ref="AD38:AD47">IF(V38=P38,Q38,T38)</f>
        <v>0</v>
      </c>
      <c r="AE38" s="20">
        <f aca="true" t="shared" si="12" ref="AE38:AE47">IF(L38="","",IF(OR(L38=$AL$9,L38=$AL$10,L38=$AL$11,L38=$AL$12,L38=$AL$13,L38=$AL$14,L38=$AL$15),"T","F"))</f>
      </c>
      <c r="AF38" s="23">
        <f aca="true" t="shared" si="13" ref="AF38:AF47">IF(P38&gt;S38,S38,P38)</f>
        <v>0</v>
      </c>
      <c r="AG38" s="20">
        <f aca="true" t="shared" si="14" ref="AG38:AG47">IF(P38&gt;S38,P38,S38)</f>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418"/>
      <c r="C39" s="403"/>
      <c r="D39" s="237"/>
      <c r="E39" s="243"/>
      <c r="F39" s="407"/>
      <c r="G39" s="409"/>
      <c r="H39" s="405"/>
      <c r="I39" s="409"/>
      <c r="J39" s="405"/>
      <c r="K39" s="414"/>
      <c r="L39" s="419"/>
      <c r="M39" s="420"/>
      <c r="N39" s="422"/>
      <c r="O39" s="83"/>
      <c r="P39" s="84"/>
      <c r="Q39" s="85"/>
      <c r="R39" s="86"/>
      <c r="S39" s="87"/>
      <c r="T39" s="85"/>
      <c r="U39" s="82"/>
      <c r="V39" s="369">
        <f t="shared" si="10"/>
      </c>
      <c r="W39" s="12"/>
      <c r="X39" s="54">
        <f>C38</f>
      </c>
      <c r="Y39" s="55">
        <f>D39</f>
        <v>0</v>
      </c>
      <c r="Z39" s="55">
        <f>D38</f>
        <v>0</v>
      </c>
      <c r="AA39" s="56">
        <f>K38</f>
        <v>0</v>
      </c>
      <c r="AB39" s="55" t="str">
        <f t="shared" si="4"/>
        <v>札幌</v>
      </c>
      <c r="AC39" s="55">
        <f t="shared" si="5"/>
        <v>0</v>
      </c>
      <c r="AD39" s="137">
        <f t="shared" si="11"/>
        <v>0</v>
      </c>
      <c r="AE39" s="20">
        <f t="shared" si="12"/>
      </c>
      <c r="AF39" s="23">
        <f t="shared" si="13"/>
        <v>0</v>
      </c>
      <c r="AG39" s="20">
        <f t="shared" si="14"/>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417">
        <v>17</v>
      </c>
      <c r="C40" s="402">
        <f>IF(D41="","",COUNTA($K$8:K40))</f>
      </c>
      <c r="D40" s="238"/>
      <c r="E40" s="241"/>
      <c r="F40" s="406"/>
      <c r="G40" s="408" t="s">
        <v>86</v>
      </c>
      <c r="H40" s="404"/>
      <c r="I40" s="408" t="s">
        <v>81</v>
      </c>
      <c r="J40" s="404"/>
      <c r="K40" s="413"/>
      <c r="L40" s="415"/>
      <c r="M40" s="416"/>
      <c r="N40" s="421"/>
      <c r="O40" s="75"/>
      <c r="P40" s="76"/>
      <c r="Q40" s="93"/>
      <c r="R40" s="78"/>
      <c r="S40" s="79"/>
      <c r="T40" s="93"/>
      <c r="U40" s="80"/>
      <c r="V40" s="368">
        <f t="shared" si="10"/>
      </c>
      <c r="W40" s="27"/>
      <c r="X40" s="57">
        <f>C40</f>
      </c>
      <c r="Y40" s="58">
        <f>D41</f>
        <v>0</v>
      </c>
      <c r="Z40" s="58">
        <f>D40</f>
        <v>0</v>
      </c>
      <c r="AA40" s="59">
        <f>K40</f>
        <v>0</v>
      </c>
      <c r="AB40" s="58" t="str">
        <f t="shared" si="4"/>
        <v>札幌</v>
      </c>
      <c r="AC40" s="58">
        <f t="shared" si="5"/>
        <v>0</v>
      </c>
      <c r="AD40" s="137">
        <f t="shared" si="11"/>
        <v>0</v>
      </c>
      <c r="AE40" s="20">
        <f t="shared" si="12"/>
      </c>
      <c r="AF40" s="23">
        <f t="shared" si="13"/>
        <v>0</v>
      </c>
      <c r="AG40" s="20">
        <f t="shared" si="14"/>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418"/>
      <c r="C41" s="403"/>
      <c r="D41" s="239"/>
      <c r="E41" s="242"/>
      <c r="F41" s="407"/>
      <c r="G41" s="409"/>
      <c r="H41" s="405"/>
      <c r="I41" s="409"/>
      <c r="J41" s="405"/>
      <c r="K41" s="414"/>
      <c r="L41" s="419"/>
      <c r="M41" s="420"/>
      <c r="N41" s="422"/>
      <c r="O41" s="83"/>
      <c r="P41" s="84"/>
      <c r="Q41" s="85"/>
      <c r="R41" s="86"/>
      <c r="S41" s="87"/>
      <c r="T41" s="85"/>
      <c r="U41" s="82"/>
      <c r="V41" s="369">
        <f t="shared" si="10"/>
      </c>
      <c r="W41" s="27"/>
      <c r="X41" s="54">
        <f>C40</f>
      </c>
      <c r="Y41" s="55">
        <f>D41</f>
        <v>0</v>
      </c>
      <c r="Z41" s="55">
        <f>D40</f>
        <v>0</v>
      </c>
      <c r="AA41" s="56">
        <f>K40</f>
        <v>0</v>
      </c>
      <c r="AB41" s="55" t="str">
        <f t="shared" si="4"/>
        <v>札幌</v>
      </c>
      <c r="AC41" s="55">
        <f t="shared" si="5"/>
        <v>0</v>
      </c>
      <c r="AD41" s="137">
        <f t="shared" si="11"/>
        <v>0</v>
      </c>
      <c r="AE41" s="20">
        <f t="shared" si="12"/>
      </c>
      <c r="AF41" s="23">
        <f t="shared" si="13"/>
        <v>0</v>
      </c>
      <c r="AG41" s="20">
        <f t="shared" si="14"/>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417">
        <v>18</v>
      </c>
      <c r="C42" s="402">
        <f>IF(D43="","",COUNTA($K$8:K42))</f>
      </c>
      <c r="D42" s="236"/>
      <c r="E42" s="235"/>
      <c r="F42" s="406"/>
      <c r="G42" s="408" t="s">
        <v>86</v>
      </c>
      <c r="H42" s="404"/>
      <c r="I42" s="408" t="s">
        <v>81</v>
      </c>
      <c r="J42" s="404"/>
      <c r="K42" s="413"/>
      <c r="L42" s="415"/>
      <c r="M42" s="416"/>
      <c r="N42" s="421"/>
      <c r="O42" s="75"/>
      <c r="P42" s="76"/>
      <c r="Q42" s="93"/>
      <c r="R42" s="78"/>
      <c r="S42" s="79"/>
      <c r="T42" s="93"/>
      <c r="U42" s="80"/>
      <c r="V42" s="368">
        <f t="shared" si="10"/>
      </c>
      <c r="W42" s="27"/>
      <c r="X42" s="57">
        <f>C42</f>
      </c>
      <c r="Y42" s="58">
        <f>D43</f>
        <v>0</v>
      </c>
      <c r="Z42" s="58">
        <f>D42</f>
        <v>0</v>
      </c>
      <c r="AA42" s="59">
        <f>K42</f>
        <v>0</v>
      </c>
      <c r="AB42" s="58" t="str">
        <f t="shared" si="4"/>
        <v>札幌</v>
      </c>
      <c r="AC42" s="58">
        <f t="shared" si="5"/>
        <v>0</v>
      </c>
      <c r="AD42" s="137">
        <f t="shared" si="11"/>
        <v>0</v>
      </c>
      <c r="AE42" s="20">
        <f t="shared" si="12"/>
      </c>
      <c r="AF42" s="23">
        <f t="shared" si="13"/>
        <v>0</v>
      </c>
      <c r="AG42" s="20">
        <f t="shared" si="14"/>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418"/>
      <c r="C43" s="403"/>
      <c r="D43" s="237"/>
      <c r="E43" s="243"/>
      <c r="F43" s="407"/>
      <c r="G43" s="409"/>
      <c r="H43" s="405"/>
      <c r="I43" s="409"/>
      <c r="J43" s="405"/>
      <c r="K43" s="414"/>
      <c r="L43" s="419"/>
      <c r="M43" s="420"/>
      <c r="N43" s="422"/>
      <c r="O43" s="83"/>
      <c r="P43" s="84"/>
      <c r="Q43" s="85"/>
      <c r="R43" s="86"/>
      <c r="S43" s="87"/>
      <c r="T43" s="85"/>
      <c r="U43" s="82"/>
      <c r="V43" s="369">
        <f t="shared" si="10"/>
      </c>
      <c r="W43" s="27"/>
      <c r="X43" s="54">
        <f>C42</f>
      </c>
      <c r="Y43" s="55">
        <f>D43</f>
        <v>0</v>
      </c>
      <c r="Z43" s="55">
        <f>D42</f>
        <v>0</v>
      </c>
      <c r="AA43" s="56">
        <f>K42</f>
        <v>0</v>
      </c>
      <c r="AB43" s="55" t="str">
        <f t="shared" si="4"/>
        <v>札幌</v>
      </c>
      <c r="AC43" s="55">
        <f t="shared" si="5"/>
        <v>0</v>
      </c>
      <c r="AD43" s="137">
        <f t="shared" si="11"/>
        <v>0</v>
      </c>
      <c r="AE43" s="20">
        <f t="shared" si="12"/>
      </c>
      <c r="AF43" s="23">
        <f t="shared" si="13"/>
        <v>0</v>
      </c>
      <c r="AG43" s="20">
        <f t="shared" si="14"/>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417">
        <v>19</v>
      </c>
      <c r="C44" s="402">
        <f>IF(D45="","",COUNTA($K$8:K44))</f>
      </c>
      <c r="D44" s="238"/>
      <c r="E44" s="241"/>
      <c r="F44" s="406"/>
      <c r="G44" s="408" t="s">
        <v>86</v>
      </c>
      <c r="H44" s="404"/>
      <c r="I44" s="408" t="s">
        <v>81</v>
      </c>
      <c r="J44" s="404"/>
      <c r="K44" s="413"/>
      <c r="L44" s="415"/>
      <c r="M44" s="416"/>
      <c r="N44" s="421"/>
      <c r="O44" s="75"/>
      <c r="P44" s="76"/>
      <c r="Q44" s="93"/>
      <c r="R44" s="78"/>
      <c r="S44" s="79"/>
      <c r="T44" s="93"/>
      <c r="U44" s="80"/>
      <c r="V44" s="368">
        <f t="shared" si="10"/>
      </c>
      <c r="W44" s="27"/>
      <c r="X44" s="57">
        <f>C44</f>
      </c>
      <c r="Y44" s="58">
        <f>D45</f>
        <v>0</v>
      </c>
      <c r="Z44" s="58">
        <f>D44</f>
        <v>0</v>
      </c>
      <c r="AA44" s="59">
        <f>K44</f>
        <v>0</v>
      </c>
      <c r="AB44" s="58" t="str">
        <f t="shared" si="4"/>
        <v>札幌</v>
      </c>
      <c r="AC44" s="58">
        <f t="shared" si="5"/>
        <v>0</v>
      </c>
      <c r="AD44" s="137">
        <f t="shared" si="11"/>
        <v>0</v>
      </c>
      <c r="AE44" s="20">
        <f t="shared" si="12"/>
      </c>
      <c r="AF44" s="23">
        <f t="shared" si="13"/>
        <v>0</v>
      </c>
      <c r="AG44" s="20">
        <f t="shared" si="14"/>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418"/>
      <c r="C45" s="403"/>
      <c r="D45" s="239"/>
      <c r="E45" s="242"/>
      <c r="F45" s="407"/>
      <c r="G45" s="409"/>
      <c r="H45" s="405"/>
      <c r="I45" s="409"/>
      <c r="J45" s="405"/>
      <c r="K45" s="414"/>
      <c r="L45" s="419"/>
      <c r="M45" s="420"/>
      <c r="N45" s="422"/>
      <c r="O45" s="83"/>
      <c r="P45" s="84"/>
      <c r="Q45" s="85"/>
      <c r="R45" s="86"/>
      <c r="S45" s="87"/>
      <c r="T45" s="85"/>
      <c r="U45" s="82"/>
      <c r="V45" s="369">
        <f t="shared" si="10"/>
      </c>
      <c r="W45" s="27"/>
      <c r="X45" s="54">
        <f>C44</f>
      </c>
      <c r="Y45" s="55">
        <f>D45</f>
        <v>0</v>
      </c>
      <c r="Z45" s="55">
        <f>D44</f>
        <v>0</v>
      </c>
      <c r="AA45" s="56">
        <f>K44</f>
        <v>0</v>
      </c>
      <c r="AB45" s="55" t="str">
        <f t="shared" si="4"/>
        <v>札幌</v>
      </c>
      <c r="AC45" s="55">
        <f t="shared" si="5"/>
        <v>0</v>
      </c>
      <c r="AD45" s="137">
        <f t="shared" si="11"/>
        <v>0</v>
      </c>
      <c r="AE45" s="20">
        <f t="shared" si="12"/>
      </c>
      <c r="AF45" s="23">
        <f t="shared" si="13"/>
        <v>0</v>
      </c>
      <c r="AG45" s="20">
        <f t="shared" si="14"/>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417">
        <v>20</v>
      </c>
      <c r="C46" s="402">
        <f>IF(D47="","",COUNTA($K$8:K46))</f>
      </c>
      <c r="D46" s="236"/>
      <c r="E46" s="235"/>
      <c r="F46" s="406"/>
      <c r="G46" s="408" t="s">
        <v>86</v>
      </c>
      <c r="H46" s="404"/>
      <c r="I46" s="408" t="s">
        <v>81</v>
      </c>
      <c r="J46" s="404"/>
      <c r="K46" s="413"/>
      <c r="L46" s="415"/>
      <c r="M46" s="416"/>
      <c r="N46" s="421"/>
      <c r="O46" s="75"/>
      <c r="P46" s="76"/>
      <c r="Q46" s="93"/>
      <c r="R46" s="78"/>
      <c r="S46" s="79"/>
      <c r="T46" s="93"/>
      <c r="U46" s="80"/>
      <c r="V46" s="368">
        <f t="shared" si="10"/>
      </c>
      <c r="W46" s="12"/>
      <c r="X46" s="57">
        <f>C46</f>
      </c>
      <c r="Y46" s="58">
        <f>D47</f>
        <v>0</v>
      </c>
      <c r="Z46" s="58">
        <f>D46</f>
        <v>0</v>
      </c>
      <c r="AA46" s="59">
        <f>K46</f>
        <v>0</v>
      </c>
      <c r="AB46" s="58" t="str">
        <f t="shared" si="4"/>
        <v>札幌</v>
      </c>
      <c r="AC46" s="58">
        <f t="shared" si="5"/>
        <v>0</v>
      </c>
      <c r="AD46" s="137">
        <f t="shared" si="11"/>
        <v>0</v>
      </c>
      <c r="AE46" s="20">
        <f t="shared" si="12"/>
      </c>
      <c r="AF46" s="23">
        <f t="shared" si="13"/>
        <v>0</v>
      </c>
      <c r="AG46" s="20">
        <f t="shared" si="14"/>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418"/>
      <c r="C47" s="403"/>
      <c r="D47" s="237"/>
      <c r="E47" s="243"/>
      <c r="F47" s="407"/>
      <c r="G47" s="409"/>
      <c r="H47" s="405"/>
      <c r="I47" s="409"/>
      <c r="J47" s="405"/>
      <c r="K47" s="414"/>
      <c r="L47" s="419"/>
      <c r="M47" s="420"/>
      <c r="N47" s="422"/>
      <c r="O47" s="83"/>
      <c r="P47" s="84"/>
      <c r="Q47" s="85"/>
      <c r="R47" s="86"/>
      <c r="S47" s="87"/>
      <c r="T47" s="85"/>
      <c r="U47" s="82"/>
      <c r="V47" s="369">
        <f t="shared" si="10"/>
      </c>
      <c r="W47" s="12"/>
      <c r="X47" s="51">
        <f>C46</f>
      </c>
      <c r="Y47" s="52">
        <f>D47</f>
        <v>0</v>
      </c>
      <c r="Z47" s="52">
        <f>D46</f>
        <v>0</v>
      </c>
      <c r="AA47" s="53">
        <f>K46</f>
        <v>0</v>
      </c>
      <c r="AB47" s="52" t="str">
        <f t="shared" si="4"/>
        <v>札幌</v>
      </c>
      <c r="AC47" s="52">
        <f t="shared" si="5"/>
        <v>0</v>
      </c>
      <c r="AD47" s="137">
        <f t="shared" si="11"/>
        <v>0</v>
      </c>
      <c r="AE47" s="20">
        <f t="shared" si="12"/>
      </c>
      <c r="AF47" s="23">
        <f t="shared" si="13"/>
        <v>0</v>
      </c>
      <c r="AG47" s="20">
        <f t="shared" si="14"/>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24" t="s">
        <v>66</v>
      </c>
      <c r="C49" s="425"/>
      <c r="D49" s="425"/>
      <c r="E49" s="425"/>
      <c r="F49" s="425"/>
      <c r="G49" s="425"/>
      <c r="H49" s="425"/>
      <c r="I49" s="425"/>
      <c r="J49" s="425"/>
      <c r="K49" s="425"/>
      <c r="L49" s="426"/>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31" t="s">
        <v>336</v>
      </c>
      <c r="C50" s="432"/>
      <c r="D50" s="432"/>
      <c r="E50" s="432"/>
      <c r="F50" s="432"/>
      <c r="G50" s="432"/>
      <c r="H50" s="432"/>
      <c r="I50" s="432"/>
      <c r="J50" s="432"/>
      <c r="K50" s="432"/>
      <c r="L50" s="433"/>
      <c r="O50" s="129" t="s">
        <v>16</v>
      </c>
      <c r="P50" s="456" t="s">
        <v>283</v>
      </c>
      <c r="Q50" s="457"/>
      <c r="R50" s="311" t="s">
        <v>104</v>
      </c>
      <c r="S50" s="456" t="s">
        <v>284</v>
      </c>
      <c r="T50" s="457"/>
      <c r="U50" s="313" t="s">
        <v>104</v>
      </c>
      <c r="V50" s="135"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10" t="s">
        <v>315</v>
      </c>
      <c r="C51" s="411"/>
      <c r="D51" s="411"/>
      <c r="E51" s="411"/>
      <c r="F51" s="411"/>
      <c r="G51" s="411"/>
      <c r="H51" s="411"/>
      <c r="I51" s="411"/>
      <c r="J51" s="411"/>
      <c r="K51" s="411"/>
      <c r="L51" s="412"/>
      <c r="O51" s="101"/>
      <c r="P51" s="461"/>
      <c r="Q51" s="462"/>
      <c r="R51" s="102"/>
      <c r="S51" s="459"/>
      <c r="T51" s="460"/>
      <c r="U51" s="103"/>
      <c r="V51" s="367">
        <f>IF(P51="",S51,IF(S51="",P51,IF(AE51="T",AF51,AG51)))</f>
        <v>0</v>
      </c>
      <c r="W51" s="12"/>
      <c r="X51" s="51">
        <f>C50</f>
        <v>0</v>
      </c>
      <c r="Y51" s="52">
        <f>D51</f>
        <v>0</v>
      </c>
      <c r="Z51" s="52">
        <f>D50</f>
        <v>0</v>
      </c>
      <c r="AA51" s="53">
        <f>K50</f>
        <v>0</v>
      </c>
      <c r="AB51" s="52">
        <f>AB50</f>
        <v>0</v>
      </c>
      <c r="AC51" s="52">
        <f>AC50</f>
        <v>0</v>
      </c>
      <c r="AD51" s="137"/>
      <c r="AE51" s="20" t="s">
        <v>335</v>
      </c>
      <c r="AF51" s="23">
        <f>IF(P51&gt;S51,S51,P51)</f>
        <v>0</v>
      </c>
      <c r="AG51" s="20">
        <f>IF(P51&gt;S51,P51,S51)</f>
        <v>0</v>
      </c>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44"/>
      <c r="C52" s="245"/>
      <c r="D52" s="423"/>
      <c r="E52" s="423"/>
      <c r="F52" s="468" t="s">
        <v>67</v>
      </c>
      <c r="G52" s="468"/>
      <c r="H52" s="468"/>
      <c r="I52" s="429"/>
      <c r="J52" s="429"/>
      <c r="K52" s="429"/>
      <c r="L52" s="430"/>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434" t="s">
        <v>68</v>
      </c>
      <c r="O53" s="435"/>
      <c r="P53" s="143" t="s">
        <v>69</v>
      </c>
      <c r="Q53" s="450" t="s">
        <v>70</v>
      </c>
      <c r="R53" s="450"/>
      <c r="S53" s="104" t="s">
        <v>71</v>
      </c>
      <c r="T53" s="452" t="s">
        <v>72</v>
      </c>
      <c r="U53" s="453"/>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24" t="s">
        <v>74</v>
      </c>
      <c r="C54" s="425"/>
      <c r="D54" s="425"/>
      <c r="E54" s="425"/>
      <c r="F54" s="425"/>
      <c r="G54" s="425"/>
      <c r="H54" s="425"/>
      <c r="I54" s="425"/>
      <c r="J54" s="425"/>
      <c r="K54" s="425"/>
      <c r="L54" s="426"/>
      <c r="N54" s="427" t="s">
        <v>75</v>
      </c>
      <c r="O54" s="428"/>
      <c r="P54" s="106">
        <v>2000</v>
      </c>
      <c r="Q54" s="451">
        <v>400</v>
      </c>
      <c r="R54" s="451"/>
      <c r="S54" s="107">
        <f>P54+Q54</f>
        <v>2400</v>
      </c>
      <c r="T54" s="454">
        <f>COUNTIF(AH8:AH47,1)</f>
        <v>0</v>
      </c>
      <c r="U54" s="455"/>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31" t="s">
        <v>336</v>
      </c>
      <c r="C55" s="432"/>
      <c r="D55" s="432"/>
      <c r="E55" s="432"/>
      <c r="F55" s="432"/>
      <c r="G55" s="432"/>
      <c r="H55" s="432"/>
      <c r="I55" s="432"/>
      <c r="J55" s="432"/>
      <c r="K55" s="432"/>
      <c r="L55" s="433"/>
      <c r="N55" s="436" t="s">
        <v>76</v>
      </c>
      <c r="O55" s="437"/>
      <c r="P55" s="109">
        <v>3000</v>
      </c>
      <c r="Q55" s="458">
        <v>400</v>
      </c>
      <c r="R55" s="458"/>
      <c r="S55" s="110">
        <f>P55+Q55</f>
        <v>3400</v>
      </c>
      <c r="T55" s="442">
        <f>COUNTIF(AH8:AH47,2)</f>
        <v>0</v>
      </c>
      <c r="U55" s="443"/>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5"/>
      <c r="C56" s="466"/>
      <c r="D56" s="466"/>
      <c r="E56" s="466"/>
      <c r="F56" s="466"/>
      <c r="G56" s="466"/>
      <c r="H56" s="466"/>
      <c r="I56" s="466"/>
      <c r="J56" s="466"/>
      <c r="K56" s="466"/>
      <c r="L56" s="467"/>
      <c r="N56" s="436" t="s">
        <v>77</v>
      </c>
      <c r="O56" s="437"/>
      <c r="P56" s="112"/>
      <c r="Q56" s="449">
        <v>400</v>
      </c>
      <c r="R56" s="449"/>
      <c r="S56" s="110">
        <f>P56+Q56</f>
        <v>400</v>
      </c>
      <c r="T56" s="442">
        <f>COUNTA(K8:K47)-T54-T55</f>
        <v>0</v>
      </c>
      <c r="U56" s="443"/>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48"/>
    </row>
    <row r="57" spans="1:55" s="35" customFormat="1" ht="15" customHeight="1">
      <c r="A57" s="49"/>
      <c r="B57" s="410" t="s">
        <v>315</v>
      </c>
      <c r="C57" s="411"/>
      <c r="D57" s="411"/>
      <c r="E57" s="411"/>
      <c r="F57" s="411"/>
      <c r="G57" s="411"/>
      <c r="H57" s="411"/>
      <c r="I57" s="411"/>
      <c r="J57" s="411"/>
      <c r="K57" s="411"/>
      <c r="L57" s="412"/>
      <c r="N57" s="440" t="s">
        <v>78</v>
      </c>
      <c r="O57" s="441"/>
      <c r="P57" s="113">
        <v>7000</v>
      </c>
      <c r="Q57" s="448"/>
      <c r="R57" s="448"/>
      <c r="S57" s="114">
        <v>7000</v>
      </c>
      <c r="T57" s="446">
        <f>IF(COUNTA(N8:N47)=0,0,1)</f>
        <v>0</v>
      </c>
      <c r="U57" s="447"/>
      <c r="V57" s="115">
        <f>S57*T57</f>
        <v>0</v>
      </c>
      <c r="W57" s="36"/>
      <c r="X57" s="37"/>
      <c r="Y57" s="36"/>
      <c r="Z57" s="36"/>
      <c r="AA57" s="36"/>
      <c r="AB57" s="36"/>
      <c r="AC57" s="36"/>
      <c r="AD57" s="36"/>
      <c r="AE57" s="37"/>
      <c r="AF57" s="37"/>
      <c r="AG57" s="37"/>
      <c r="AH57" s="195"/>
      <c r="AI57" s="36"/>
      <c r="AJ57" s="36"/>
      <c r="AK57" s="36"/>
      <c r="AL57" s="36"/>
      <c r="AM57" s="36"/>
      <c r="AN57" s="37"/>
      <c r="AO57" s="37"/>
      <c r="AP57" s="38"/>
      <c r="AQ57" s="38"/>
      <c r="AR57" s="38"/>
      <c r="AS57" s="38"/>
      <c r="AT57" s="38"/>
      <c r="AU57" s="38"/>
      <c r="AV57" s="38"/>
      <c r="AW57" s="38"/>
      <c r="AX57" s="38"/>
      <c r="AY57" s="38"/>
      <c r="AZ57" s="38"/>
      <c r="BA57" s="38"/>
      <c r="BB57" s="38"/>
      <c r="BC57" s="249"/>
    </row>
    <row r="58" spans="1:55" s="35" customFormat="1" ht="18.75" customHeight="1">
      <c r="A58" s="49"/>
      <c r="B58" s="471" t="s">
        <v>352</v>
      </c>
      <c r="C58" s="423"/>
      <c r="D58" s="423"/>
      <c r="E58" s="423"/>
      <c r="F58" s="468" t="s">
        <v>79</v>
      </c>
      <c r="G58" s="468"/>
      <c r="H58" s="468"/>
      <c r="I58" s="429" t="s">
        <v>355</v>
      </c>
      <c r="J58" s="429"/>
      <c r="K58" s="429"/>
      <c r="L58" s="430"/>
      <c r="N58" s="444" t="s">
        <v>80</v>
      </c>
      <c r="O58" s="444"/>
      <c r="P58" s="136">
        <f>V58-Q58</f>
        <v>0</v>
      </c>
      <c r="Q58" s="445">
        <f>Q54*T58</f>
        <v>0</v>
      </c>
      <c r="R58" s="445"/>
      <c r="S58" s="116" t="s">
        <v>80</v>
      </c>
      <c r="T58" s="438">
        <f>SUM(T54:T56)</f>
        <v>0</v>
      </c>
      <c r="U58" s="439"/>
      <c r="V58" s="117">
        <f>SUM(V54:V57)</f>
        <v>0</v>
      </c>
      <c r="W58" s="36"/>
      <c r="X58" s="37"/>
      <c r="Y58" s="36"/>
      <c r="Z58" s="36"/>
      <c r="AA58" s="36"/>
      <c r="AB58" s="36"/>
      <c r="AC58" s="36"/>
      <c r="AD58" s="36"/>
      <c r="AE58" s="37"/>
      <c r="AF58" s="37"/>
      <c r="AG58" s="37"/>
      <c r="AH58" s="195"/>
      <c r="AI58" s="36"/>
      <c r="AJ58" s="36"/>
      <c r="AK58" s="36"/>
      <c r="AL58" s="36"/>
      <c r="AM58" s="36"/>
      <c r="AN58" s="37"/>
      <c r="AO58" s="37"/>
      <c r="AP58" s="38"/>
      <c r="AQ58" s="38"/>
      <c r="AR58" s="38"/>
      <c r="AS58" s="38"/>
      <c r="AT58" s="38"/>
      <c r="AU58" s="38"/>
      <c r="AV58" s="38"/>
      <c r="AW58" s="38"/>
      <c r="AX58" s="38"/>
      <c r="AY58" s="38"/>
      <c r="AZ58" s="38"/>
      <c r="BA58" s="38"/>
      <c r="BB58" s="38"/>
      <c r="BC58" s="249"/>
    </row>
    <row r="59" spans="1:55" s="35" customFormat="1" ht="14.25">
      <c r="A59" s="49"/>
      <c r="H59" s="44"/>
      <c r="J59" s="44"/>
      <c r="N59" s="39" t="s">
        <v>5</v>
      </c>
      <c r="W59" s="36"/>
      <c r="X59" s="37"/>
      <c r="Y59" s="36"/>
      <c r="Z59" s="36"/>
      <c r="AA59" s="36"/>
      <c r="AB59" s="36"/>
      <c r="AC59" s="36"/>
      <c r="AD59" s="36"/>
      <c r="AE59" s="37"/>
      <c r="AF59" s="37"/>
      <c r="AG59" s="37"/>
      <c r="AH59" s="195"/>
      <c r="AI59" s="36"/>
      <c r="AJ59" s="36"/>
      <c r="AK59" s="36"/>
      <c r="AL59" s="36"/>
      <c r="AM59" s="36"/>
      <c r="AN59" s="37"/>
      <c r="AO59" s="37"/>
      <c r="AP59" s="38"/>
      <c r="AQ59" s="38"/>
      <c r="AR59" s="38"/>
      <c r="AS59" s="38"/>
      <c r="AT59" s="38"/>
      <c r="AU59" s="38"/>
      <c r="AV59" s="38"/>
      <c r="AW59" s="38"/>
      <c r="AX59" s="38"/>
      <c r="AY59" s="38"/>
      <c r="AZ59" s="38"/>
      <c r="BA59" s="38"/>
      <c r="BB59" s="38"/>
      <c r="BC59" s="249"/>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47"/>
    </row>
    <row r="61" spans="1:54" ht="13.5">
      <c r="A61" s="2"/>
      <c r="B61" s="469"/>
      <c r="C61" s="469"/>
      <c r="D61" s="469"/>
      <c r="E61" s="469"/>
      <c r="F61" s="469"/>
      <c r="G61" s="469"/>
      <c r="H61" s="469"/>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0"/>
      <c r="C62" s="470"/>
      <c r="D62" s="470"/>
      <c r="E62" s="470"/>
      <c r="F62" s="470"/>
      <c r="G62" s="470"/>
      <c r="H62" s="470"/>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4"/>
      <c r="C63" s="464"/>
      <c r="D63" s="464"/>
      <c r="E63" s="464"/>
      <c r="F63" s="464"/>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3.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3.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3.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3.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3.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heet="1" objects="1" selectLockedCells="1"/>
  <mergeCells count="277">
    <mergeCell ref="P5:U5"/>
    <mergeCell ref="O6:V6"/>
    <mergeCell ref="L9:M9"/>
    <mergeCell ref="D2:F2"/>
    <mergeCell ref="D3:F3"/>
    <mergeCell ref="H8:H9"/>
    <mergeCell ref="G8:G9"/>
    <mergeCell ref="L8:M8"/>
    <mergeCell ref="F7:J7"/>
    <mergeCell ref="B5:F6"/>
    <mergeCell ref="G2:J2"/>
    <mergeCell ref="G4:J4"/>
    <mergeCell ref="N8:N9"/>
    <mergeCell ref="F8:F9"/>
    <mergeCell ref="J8:J9"/>
    <mergeCell ref="K8:K9"/>
    <mergeCell ref="L7:M7"/>
    <mergeCell ref="I8:I9"/>
    <mergeCell ref="B20:B21"/>
    <mergeCell ref="B18:B19"/>
    <mergeCell ref="G12:G13"/>
    <mergeCell ref="G14:G15"/>
    <mergeCell ref="B16:B17"/>
    <mergeCell ref="B14:B15"/>
    <mergeCell ref="F20:F21"/>
    <mergeCell ref="G20:G21"/>
    <mergeCell ref="C16:C17"/>
    <mergeCell ref="C18:C19"/>
    <mergeCell ref="S4:V4"/>
    <mergeCell ref="K2:M2"/>
    <mergeCell ref="K4:M4"/>
    <mergeCell ref="G3:J3"/>
    <mergeCell ref="P2:R2"/>
    <mergeCell ref="P3:R3"/>
    <mergeCell ref="S2:V2"/>
    <mergeCell ref="T3:V3"/>
    <mergeCell ref="P4:R4"/>
    <mergeCell ref="K3:M3"/>
    <mergeCell ref="G26:G27"/>
    <mergeCell ref="I22:I23"/>
    <mergeCell ref="K22:K23"/>
    <mergeCell ref="J22:J23"/>
    <mergeCell ref="J20:J21"/>
    <mergeCell ref="K16:K17"/>
    <mergeCell ref="G16:G17"/>
    <mergeCell ref="I24:I25"/>
    <mergeCell ref="H26:H27"/>
    <mergeCell ref="I28:I29"/>
    <mergeCell ref="H24:H25"/>
    <mergeCell ref="I30:I31"/>
    <mergeCell ref="K14:K15"/>
    <mergeCell ref="H22:H23"/>
    <mergeCell ref="I14:I15"/>
    <mergeCell ref="B28:B29"/>
    <mergeCell ref="B26:B27"/>
    <mergeCell ref="G22:G23"/>
    <mergeCell ref="F22:F23"/>
    <mergeCell ref="C22:C23"/>
    <mergeCell ref="L24:M24"/>
    <mergeCell ref="L25:M25"/>
    <mergeCell ref="B24:B25"/>
    <mergeCell ref="B22:B23"/>
    <mergeCell ref="C24:C25"/>
    <mergeCell ref="J24:J25"/>
    <mergeCell ref="J28:J29"/>
    <mergeCell ref="C26:C27"/>
    <mergeCell ref="F24:F25"/>
    <mergeCell ref="F28:F29"/>
    <mergeCell ref="J26:J27"/>
    <mergeCell ref="C28:C29"/>
    <mergeCell ref="I26:I27"/>
    <mergeCell ref="F26:F27"/>
    <mergeCell ref="G24:G25"/>
    <mergeCell ref="C20:C21"/>
    <mergeCell ref="I16:I17"/>
    <mergeCell ref="G18:G19"/>
    <mergeCell ref="H14:H15"/>
    <mergeCell ref="I18:I19"/>
    <mergeCell ref="H20:H21"/>
    <mergeCell ref="I20:I21"/>
    <mergeCell ref="F14:F15"/>
    <mergeCell ref="C14:C15"/>
    <mergeCell ref="H16:H17"/>
    <mergeCell ref="I10:I11"/>
    <mergeCell ref="B8:B9"/>
    <mergeCell ref="C8:C9"/>
    <mergeCell ref="C10:C11"/>
    <mergeCell ref="B12:B13"/>
    <mergeCell ref="C12:C13"/>
    <mergeCell ref="B10:B11"/>
    <mergeCell ref="F10:F11"/>
    <mergeCell ref="G10:G11"/>
    <mergeCell ref="H10:H11"/>
    <mergeCell ref="F16:F17"/>
    <mergeCell ref="K20:K21"/>
    <mergeCell ref="K18:K19"/>
    <mergeCell ref="J12:J13"/>
    <mergeCell ref="F12:F13"/>
    <mergeCell ref="F18:F19"/>
    <mergeCell ref="H18:H19"/>
    <mergeCell ref="H12:H13"/>
    <mergeCell ref="L17:M17"/>
    <mergeCell ref="J18:J19"/>
    <mergeCell ref="J16:J17"/>
    <mergeCell ref="N20:N21"/>
    <mergeCell ref="J14:J15"/>
    <mergeCell ref="I12:I13"/>
    <mergeCell ref="N22:N23"/>
    <mergeCell ref="L20:M20"/>
    <mergeCell ref="L21:M21"/>
    <mergeCell ref="L23:M23"/>
    <mergeCell ref="L22:M22"/>
    <mergeCell ref="N16:N17"/>
    <mergeCell ref="N18:N19"/>
    <mergeCell ref="L16:M16"/>
    <mergeCell ref="L18:M18"/>
    <mergeCell ref="L19:M19"/>
    <mergeCell ref="K28:K29"/>
    <mergeCell ref="K30:K31"/>
    <mergeCell ref="G28:G29"/>
    <mergeCell ref="H28:H29"/>
    <mergeCell ref="K34:K35"/>
    <mergeCell ref="K32:K33"/>
    <mergeCell ref="J30:J31"/>
    <mergeCell ref="G30:G31"/>
    <mergeCell ref="H30:H31"/>
    <mergeCell ref="L34:M34"/>
    <mergeCell ref="F30:F31"/>
    <mergeCell ref="F36:F37"/>
    <mergeCell ref="I58:L58"/>
    <mergeCell ref="I34:I35"/>
    <mergeCell ref="J34:J35"/>
    <mergeCell ref="F52:H52"/>
    <mergeCell ref="L35:M35"/>
    <mergeCell ref="L36:M36"/>
    <mergeCell ref="F34:F35"/>
    <mergeCell ref="F32:F33"/>
    <mergeCell ref="B63:F63"/>
    <mergeCell ref="B54:L54"/>
    <mergeCell ref="B55:L56"/>
    <mergeCell ref="B57:L57"/>
    <mergeCell ref="F58:H58"/>
    <mergeCell ref="B61:H61"/>
    <mergeCell ref="B62:H62"/>
    <mergeCell ref="B58:E58"/>
    <mergeCell ref="I36:I37"/>
    <mergeCell ref="J36:J37"/>
    <mergeCell ref="G32:G33"/>
    <mergeCell ref="H32:H33"/>
    <mergeCell ref="G36:G37"/>
    <mergeCell ref="H34:H35"/>
    <mergeCell ref="H36:H37"/>
    <mergeCell ref="I32:I33"/>
    <mergeCell ref="J32:J33"/>
    <mergeCell ref="G34:G35"/>
    <mergeCell ref="K36:K37"/>
    <mergeCell ref="L37:M37"/>
    <mergeCell ref="C36:C37"/>
    <mergeCell ref="B30:B31"/>
    <mergeCell ref="B36:B37"/>
    <mergeCell ref="C34:C35"/>
    <mergeCell ref="C32:C33"/>
    <mergeCell ref="C30:C31"/>
    <mergeCell ref="B34:B35"/>
    <mergeCell ref="B32:B33"/>
    <mergeCell ref="L31:M31"/>
    <mergeCell ref="L33:M33"/>
    <mergeCell ref="L32:M32"/>
    <mergeCell ref="N30:N31"/>
    <mergeCell ref="L29:M29"/>
    <mergeCell ref="L30:M30"/>
    <mergeCell ref="N32:N33"/>
    <mergeCell ref="L28:M28"/>
    <mergeCell ref="D1:U1"/>
    <mergeCell ref="N14:N15"/>
    <mergeCell ref="N12:N13"/>
    <mergeCell ref="N10:N11"/>
    <mergeCell ref="K12:K13"/>
    <mergeCell ref="K10:K11"/>
    <mergeCell ref="L12:M12"/>
    <mergeCell ref="L15:M15"/>
    <mergeCell ref="L14:M14"/>
    <mergeCell ref="L13:M13"/>
    <mergeCell ref="L10:M10"/>
    <mergeCell ref="L11:M11"/>
    <mergeCell ref="J10:J11"/>
    <mergeCell ref="N36:N37"/>
    <mergeCell ref="N34:N35"/>
    <mergeCell ref="K24:K25"/>
    <mergeCell ref="L26:M26"/>
    <mergeCell ref="L27:M27"/>
    <mergeCell ref="K26:K27"/>
    <mergeCell ref="N24:N25"/>
    <mergeCell ref="N26:N27"/>
    <mergeCell ref="N28:N29"/>
    <mergeCell ref="S51:T51"/>
    <mergeCell ref="P50:Q50"/>
    <mergeCell ref="P51:Q51"/>
    <mergeCell ref="N42:N43"/>
    <mergeCell ref="N40:N41"/>
    <mergeCell ref="T55:U55"/>
    <mergeCell ref="Q53:R53"/>
    <mergeCell ref="Q54:R54"/>
    <mergeCell ref="T53:U53"/>
    <mergeCell ref="T54:U54"/>
    <mergeCell ref="S50:T50"/>
    <mergeCell ref="Q55:R55"/>
    <mergeCell ref="N55:O55"/>
    <mergeCell ref="N56:O56"/>
    <mergeCell ref="T58:U58"/>
    <mergeCell ref="N57:O57"/>
    <mergeCell ref="T56:U56"/>
    <mergeCell ref="N58:O58"/>
    <mergeCell ref="Q58:R58"/>
    <mergeCell ref="T57:U57"/>
    <mergeCell ref="Q57:R57"/>
    <mergeCell ref="Q56:R56"/>
    <mergeCell ref="N54:O54"/>
    <mergeCell ref="I52:L52"/>
    <mergeCell ref="K42:K43"/>
    <mergeCell ref="J42:J43"/>
    <mergeCell ref="B50:L50"/>
    <mergeCell ref="I44:I45"/>
    <mergeCell ref="L42:M42"/>
    <mergeCell ref="I42:I43"/>
    <mergeCell ref="N53:O53"/>
    <mergeCell ref="L47:M47"/>
    <mergeCell ref="L44:M44"/>
    <mergeCell ref="N44:N45"/>
    <mergeCell ref="N46:N47"/>
    <mergeCell ref="J44:J45"/>
    <mergeCell ref="K44:K45"/>
    <mergeCell ref="L45:M45"/>
    <mergeCell ref="D52:E52"/>
    <mergeCell ref="B42:B43"/>
    <mergeCell ref="G44:G45"/>
    <mergeCell ref="B49:L49"/>
    <mergeCell ref="B44:B45"/>
    <mergeCell ref="C44:C45"/>
    <mergeCell ref="F44:F45"/>
    <mergeCell ref="H44:H45"/>
    <mergeCell ref="L43:M43"/>
    <mergeCell ref="I46:I47"/>
    <mergeCell ref="B38:B39"/>
    <mergeCell ref="C38:C39"/>
    <mergeCell ref="F38:F39"/>
    <mergeCell ref="G38:G39"/>
    <mergeCell ref="B40:B41"/>
    <mergeCell ref="I38:I39"/>
    <mergeCell ref="H38:H39"/>
    <mergeCell ref="L41:M41"/>
    <mergeCell ref="L40:M40"/>
    <mergeCell ref="I40:I41"/>
    <mergeCell ref="L38:M38"/>
    <mergeCell ref="N38:N39"/>
    <mergeCell ref="L39:M39"/>
    <mergeCell ref="K38:K39"/>
    <mergeCell ref="K40:K41"/>
    <mergeCell ref="J38:J39"/>
    <mergeCell ref="B51:L51"/>
    <mergeCell ref="G46:G47"/>
    <mergeCell ref="H46:H47"/>
    <mergeCell ref="K46:K47"/>
    <mergeCell ref="L46:M46"/>
    <mergeCell ref="B46:B47"/>
    <mergeCell ref="C46:C47"/>
    <mergeCell ref="F46:F47"/>
    <mergeCell ref="J46:J47"/>
    <mergeCell ref="C42:C43"/>
    <mergeCell ref="J40:J41"/>
    <mergeCell ref="C40:C41"/>
    <mergeCell ref="F40:F41"/>
    <mergeCell ref="G40:G41"/>
    <mergeCell ref="H40:H41"/>
    <mergeCell ref="G42:G43"/>
    <mergeCell ref="H42:H43"/>
    <mergeCell ref="F42:F43"/>
  </mergeCells>
  <conditionalFormatting sqref="Z1 W1:X1">
    <cfRule type="expression" priority="7" dxfId="46" stopIfTrue="1">
      <formula>#REF!=""</formula>
    </cfRule>
  </conditionalFormatting>
  <conditionalFormatting sqref="D8:E8 D10:E10 D12:E12 D14:E14 D16:E16 D18:E18 D20:E20 D22:E22 D24:E24 D26:E26 D28:E28 D30:E30 D32:E32 D34:E34 D36:E36">
    <cfRule type="expression" priority="8" dxfId="10" stopIfTrue="1">
      <formula>AND($D9&gt;0,$D8="")</formula>
    </cfRule>
  </conditionalFormatting>
  <conditionalFormatting sqref="R8:R47">
    <cfRule type="expression" priority="9" dxfId="2" stopIfTrue="1">
      <formula>P8=""</formula>
    </cfRule>
    <cfRule type="expression" priority="10" dxfId="0" stopIfTrue="1">
      <formula>AND(R8="",P8&gt;0)</formula>
    </cfRule>
  </conditionalFormatting>
  <conditionalFormatting sqref="Q8:Q47 T8:T47">
    <cfRule type="expression" priority="11" dxfId="2" stopIfTrue="1">
      <formula>P8=""</formula>
    </cfRule>
    <cfRule type="expression" priority="12" dxfId="0" stopIfTrue="1">
      <formula>AND(Q8="",OR($L8="１００Ｍ",$L8="２００Ｍ",$L8="１００ＭＨ",$L8="１１０ＭＨ",$L8="走幅跳"))</formula>
    </cfRule>
  </conditionalFormatting>
  <conditionalFormatting sqref="H8:H36 J8:K36 H38 H40 H42 H44 H46 J38 J40 J42 J44 J46">
    <cfRule type="expression" priority="13" dxfId="0" stopIfTrue="1">
      <formula>AND($D9&gt;0,H8="")</formula>
    </cfRule>
  </conditionalFormatting>
  <conditionalFormatting sqref="O51">
    <cfRule type="expression" priority="14" dxfId="0" stopIfTrue="1">
      <formula>AND(T57&gt;0,O51="")</formula>
    </cfRule>
  </conditionalFormatting>
  <conditionalFormatting sqref="P8:P47">
    <cfRule type="expression" priority="15" dxfId="2" stopIfTrue="1">
      <formula>P8=""</formula>
    </cfRule>
    <cfRule type="expression" priority="16" dxfId="47" stopIfTrue="1">
      <formula>P8=V8</formula>
    </cfRule>
  </conditionalFormatting>
  <conditionalFormatting sqref="S8:S47">
    <cfRule type="expression" priority="17" dxfId="2" stopIfTrue="1">
      <formula>S8=""</formula>
    </cfRule>
    <cfRule type="expression" priority="18" dxfId="47" stopIfTrue="1">
      <formula>S8=V8</formula>
    </cfRule>
  </conditionalFormatting>
  <conditionalFormatting sqref="U8:U47">
    <cfRule type="expression" priority="19" dxfId="2" stopIfTrue="1">
      <formula>S8=""</formula>
    </cfRule>
    <cfRule type="expression" priority="20" dxfId="0" stopIfTrue="1">
      <formula>AND(U8="",S8&gt;0)</formula>
    </cfRule>
  </conditionalFormatting>
  <conditionalFormatting sqref="H37:H47 J37:J47 K37:K38 K40 K42 K44 K46">
    <cfRule type="expression" priority="22" dxfId="0" stopIfTrue="1">
      <formula>AND($D48&gt;0,H37="")</formula>
    </cfRule>
  </conditionalFormatting>
  <conditionalFormatting sqref="D38:E38 D40:E40 D42:E42 D44:E44 D46:E46">
    <cfRule type="expression" priority="6" dxfId="10" stopIfTrue="1">
      <formula>AND($D39&gt;0,$D38="")</formula>
    </cfRule>
  </conditionalFormatting>
  <conditionalFormatting sqref="H38:H46 J38:J46 K38 K40 K42 K44 K46">
    <cfRule type="expression" priority="5" dxfId="0" stopIfTrue="1">
      <formula>AND($D39&gt;0,H38="")</formula>
    </cfRule>
  </conditionalFormatting>
  <conditionalFormatting sqref="F8:F47">
    <cfRule type="containsBlanks" priority="3" dxfId="8">
      <formula>LEN(TRIM(F8))=0</formula>
    </cfRule>
    <cfRule type="containsBlanks" priority="4" dxfId="27">
      <formula>LEN(TRIM(F8))=0</formula>
    </cfRule>
  </conditionalFormatting>
  <conditionalFormatting sqref="H8:H47 J8:J47">
    <cfRule type="containsBlanks" priority="2" dxfId="8">
      <formula>LEN(TRIM(H8))=0</formula>
    </cfRule>
  </conditionalFormatting>
  <conditionalFormatting sqref="K8:K47">
    <cfRule type="containsBlanks" priority="1" dxfId="8">
      <formula>LEN(TRIM(K8))=0</formula>
    </cfRule>
  </conditionalFormatting>
  <dataValidations count="14">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allowBlank="1" showInputMessage="1" showErrorMessage="1" imeMode="halfAlpha" sqref="P8:P47 S51:T51 S8:S47 P51:Q51 V8:V47"/>
    <dataValidation allowBlank="1" showInputMessage="1" showErrorMessage="1" imeMode="halfKatakana"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allowBlank="1" showInputMessage="1" showErrorMessage="1" imeMode="halfAlpha" sqref="K8:K47">
      <formula1>$AJ$13:$AJ$17</formula1>
    </dataValidation>
    <dataValidation allowBlank="1" showInputMessage="1" showErrorMessage="1" imeMode="hiragana" sqref="K4:M4 D9:E9 D35:E35 D33:E33 D31:E31 D29:E29 D27:E27 D25:E25 D23:E23 D21:E21 D19:E19 D17:E17 D15:E15 D13:E13 D11:E11 D37:E37 D45:E45 D43:E43 D41:E41 D39:E39 D47:E47"/>
    <dataValidation allowBlank="1" showInputMessage="1" showErrorMessage="1" imeMode="on" sqref="S2:V2 T3:V3 D3:F3"/>
    <dataValidation type="whole" allowBlank="1" showInputMessage="1" showErrorMessage="1" imeMode="halfAlpha" sqref="H8:H47">
      <formula1>1</formula1>
      <formula2>12</formula2>
    </dataValidation>
    <dataValidation type="whole" allowBlank="1" showInputMessage="1" showErrorMessage="1" imeMode="halfAlpha" sqref="J8:J47">
      <formula1>1</formula1>
      <formula2>31</formula2>
    </dataValidation>
    <dataValidation type="list" allowBlank="1" showInputMessage="1" showErrorMessage="1" imeMode="on" sqref="D2:F2">
      <formula1>$BC$4:$BC$16</formula1>
    </dataValidation>
  </dataValidations>
  <hyperlinks>
    <hyperlink ref="AB19" r:id="rId1" display="hiromi_kitamura_@hotmail.com"/>
  </hyperlinks>
  <printOptions horizontalCentered="1"/>
  <pageMargins left="0.3937007874015748" right="0.3937007874015748" top="0.4724409448818898" bottom="0.5905511811023623" header="0.5118110236220472" footer="0.5118110236220472"/>
  <pageSetup horizontalDpi="300" verticalDpi="3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rgb="FF99CCFF"/>
  </sheetPr>
  <dimension ref="A1:L48"/>
  <sheetViews>
    <sheetView view="pageBreakPreview" zoomScaleSheetLayoutView="100" zoomScalePageLayoutView="0" workbookViewId="0" topLeftCell="A1">
      <selection activeCell="E19" sqref="E19:F19"/>
    </sheetView>
  </sheetViews>
  <sheetFormatPr defaultColWidth="9.00390625" defaultRowHeight="13.5"/>
  <cols>
    <col min="1" max="1" width="5.125" style="290" customWidth="1"/>
    <col min="2" max="2" width="6.125" style="290" customWidth="1"/>
    <col min="3" max="3" width="21.50390625" style="290" customWidth="1"/>
    <col min="4" max="4" width="4.625" style="290" customWidth="1"/>
    <col min="5" max="5" width="8.375" style="290" customWidth="1"/>
    <col min="6" max="6" width="9.00390625" style="290" customWidth="1"/>
    <col min="7" max="7" width="10.125" style="290" customWidth="1"/>
    <col min="8" max="8" width="5.00390625" style="290" customWidth="1"/>
    <col min="9" max="9" width="4.75390625" style="290" customWidth="1"/>
    <col min="10" max="10" width="14.00390625" style="290" customWidth="1"/>
    <col min="11" max="12" width="13.375" style="290" customWidth="1"/>
    <col min="13" max="16384" width="9.00390625" style="290" customWidth="1"/>
  </cols>
  <sheetData>
    <row r="1" spans="1:10" ht="18" customHeight="1">
      <c r="A1" s="292"/>
      <c r="B1" s="355" t="s">
        <v>269</v>
      </c>
      <c r="C1" s="292"/>
      <c r="D1" s="292"/>
      <c r="E1" s="292"/>
      <c r="F1" s="292"/>
      <c r="G1" s="292"/>
      <c r="H1" s="292"/>
      <c r="I1" s="292"/>
      <c r="J1" s="292"/>
    </row>
    <row r="2" spans="1:10" s="358" customFormat="1" ht="15" customHeight="1">
      <c r="A2" s="529" t="s">
        <v>252</v>
      </c>
      <c r="B2" s="530"/>
      <c r="C2" s="356" t="s">
        <v>328</v>
      </c>
      <c r="D2" s="357" t="s">
        <v>277</v>
      </c>
      <c r="E2" s="521" t="s">
        <v>253</v>
      </c>
      <c r="F2" s="521"/>
      <c r="G2" s="521" t="s">
        <v>254</v>
      </c>
      <c r="H2" s="521"/>
      <c r="I2" s="521" t="s">
        <v>255</v>
      </c>
      <c r="J2" s="521"/>
    </row>
    <row r="3" spans="1:12" ht="22.5" customHeight="1">
      <c r="A3" s="531" t="s">
        <v>256</v>
      </c>
      <c r="B3" s="532"/>
      <c r="C3" s="315" t="s">
        <v>327</v>
      </c>
      <c r="D3" s="316">
        <v>2</v>
      </c>
      <c r="E3" s="522" t="s">
        <v>62</v>
      </c>
      <c r="F3" s="521"/>
      <c r="G3" s="522" t="s">
        <v>329</v>
      </c>
      <c r="H3" s="521"/>
      <c r="I3" s="522" t="s">
        <v>330</v>
      </c>
      <c r="J3" s="521"/>
      <c r="L3" s="290" t="s">
        <v>270</v>
      </c>
    </row>
    <row r="4" spans="1:10" ht="20.25" customHeight="1">
      <c r="A4" s="525" t="s">
        <v>257</v>
      </c>
      <c r="B4" s="526"/>
      <c r="C4" s="527"/>
      <c r="D4" s="528" t="s">
        <v>258</v>
      </c>
      <c r="E4" s="293" t="s">
        <v>259</v>
      </c>
      <c r="F4" s="298" t="s">
        <v>287</v>
      </c>
      <c r="G4" s="299">
        <v>1.2</v>
      </c>
      <c r="H4" s="508">
        <f>IF(F4="","",IF(F4="記録無",0,IF(VALUE(F4)&gt;28.09,0,INT(5.74352*(28.5-VALUE(F4))^1.92))))</f>
        <v>535</v>
      </c>
      <c r="I4" s="509"/>
      <c r="J4" s="293" t="s">
        <v>260</v>
      </c>
    </row>
    <row r="5" spans="1:11" ht="20.25" customHeight="1">
      <c r="A5" s="293"/>
      <c r="B5" s="295" t="s">
        <v>261</v>
      </c>
      <c r="C5" s="296"/>
      <c r="D5" s="528"/>
      <c r="E5" s="293" t="s">
        <v>262</v>
      </c>
      <c r="F5" s="520" t="s">
        <v>271</v>
      </c>
      <c r="G5" s="520"/>
      <c r="H5" s="508">
        <f>IF(F5="","",IF(F5="記録無",0,IF(VALUE(F5)&lt;1.53,0,INT(51.39*(VALUE(F5)-1.5)^1.05))))</f>
        <v>410</v>
      </c>
      <c r="I5" s="509"/>
      <c r="J5" s="511">
        <f>SUM(H4:I7)</f>
        <v>1673</v>
      </c>
      <c r="K5" s="290" t="s">
        <v>281</v>
      </c>
    </row>
    <row r="6" spans="1:11" ht="20.25" customHeight="1">
      <c r="A6" s="293"/>
      <c r="B6" s="295" t="s">
        <v>263</v>
      </c>
      <c r="C6" s="296"/>
      <c r="D6" s="528"/>
      <c r="E6" s="293" t="s">
        <v>264</v>
      </c>
      <c r="F6" s="520" t="s">
        <v>272</v>
      </c>
      <c r="G6" s="520"/>
      <c r="H6" s="508">
        <f>IF(F6="","",IF(F6="記録無",0,IF(VALUE(F6)&lt;0.77,0,INT(0.8465*(VALUE(F6)*100-75)^1.42))))</f>
        <v>352</v>
      </c>
      <c r="I6" s="509"/>
      <c r="J6" s="512"/>
      <c r="K6" s="290" t="s">
        <v>275</v>
      </c>
    </row>
    <row r="7" spans="1:11" ht="20.25" customHeight="1">
      <c r="A7" s="293" t="s">
        <v>250</v>
      </c>
      <c r="B7" s="295" t="s">
        <v>265</v>
      </c>
      <c r="C7" s="296"/>
      <c r="D7" s="528"/>
      <c r="E7" s="293" t="s">
        <v>278</v>
      </c>
      <c r="F7" s="520" t="s">
        <v>274</v>
      </c>
      <c r="G7" s="520"/>
      <c r="H7" s="508">
        <f>IF(F7="","",IF(F7="記録無",0,IF(VALUE(F7)&gt;81.21,0,INT(1.53775*(82-VALUE(F7))^1.81))))</f>
        <v>376</v>
      </c>
      <c r="I7" s="509"/>
      <c r="J7" s="513"/>
      <c r="K7" s="290" t="s">
        <v>273</v>
      </c>
    </row>
    <row r="8" spans="1:10" ht="11.25" customHeight="1">
      <c r="A8" s="294"/>
      <c r="B8" s="294"/>
      <c r="C8" s="294"/>
      <c r="D8" s="294"/>
      <c r="E8" s="294"/>
      <c r="F8" s="294"/>
      <c r="G8" s="294"/>
      <c r="H8" s="294"/>
      <c r="I8" s="294"/>
      <c r="J8" s="294"/>
    </row>
    <row r="9" spans="1:10" s="352" customFormat="1" ht="24" customHeight="1">
      <c r="A9" s="351"/>
      <c r="B9" s="351" t="s">
        <v>251</v>
      </c>
      <c r="C9" s="351"/>
      <c r="D9" s="351"/>
      <c r="E9" s="351"/>
      <c r="F9" s="351"/>
      <c r="G9" s="351"/>
      <c r="H9" s="351"/>
      <c r="I9" s="351"/>
      <c r="J9" s="351"/>
    </row>
    <row r="10" spans="1:10" s="358" customFormat="1" ht="15" customHeight="1">
      <c r="A10" s="533" t="s">
        <v>252</v>
      </c>
      <c r="B10" s="534"/>
      <c r="C10" s="359"/>
      <c r="D10" s="360" t="s">
        <v>277</v>
      </c>
      <c r="E10" s="514" t="s">
        <v>253</v>
      </c>
      <c r="F10" s="514"/>
      <c r="G10" s="514" t="s">
        <v>254</v>
      </c>
      <c r="H10" s="514"/>
      <c r="I10" s="514" t="s">
        <v>255</v>
      </c>
      <c r="J10" s="514"/>
    </row>
    <row r="11" spans="1:12" ht="22.5" customHeight="1">
      <c r="A11" s="523" t="s">
        <v>256</v>
      </c>
      <c r="B11" s="524"/>
      <c r="C11" s="342"/>
      <c r="D11" s="370"/>
      <c r="E11" s="515" t="s">
        <v>354</v>
      </c>
      <c r="F11" s="515"/>
      <c r="G11" s="515" t="s">
        <v>352</v>
      </c>
      <c r="H11" s="515"/>
      <c r="I11" s="515"/>
      <c r="J11" s="515"/>
      <c r="L11" s="290" t="s">
        <v>270</v>
      </c>
    </row>
    <row r="12" spans="1:10" ht="21" customHeight="1">
      <c r="A12" s="516" t="s">
        <v>257</v>
      </c>
      <c r="B12" s="517"/>
      <c r="C12" s="518"/>
      <c r="D12" s="519" t="s">
        <v>258</v>
      </c>
      <c r="E12" s="300" t="s">
        <v>259</v>
      </c>
      <c r="F12" s="344"/>
      <c r="G12" s="345"/>
      <c r="H12" s="508">
        <f>IF(F12="","",IF(F12="記録無",0,IF(VALUE(F12)&gt;28.09,0,INT(5.74352*(28.5-VALUE(F12))^1.92))))</f>
      </c>
      <c r="I12" s="509"/>
      <c r="J12" s="300" t="s">
        <v>260</v>
      </c>
    </row>
    <row r="13" spans="1:11" ht="21" customHeight="1">
      <c r="A13" s="343"/>
      <c r="B13" s="301" t="s">
        <v>261</v>
      </c>
      <c r="C13" s="302"/>
      <c r="D13" s="519"/>
      <c r="E13" s="300" t="s">
        <v>262</v>
      </c>
      <c r="F13" s="510"/>
      <c r="G13" s="510"/>
      <c r="H13" s="508">
        <f>IF(F13="","",IF(F13="記録無",0,IF(VALUE(F13)&lt;1.53,0,INT(51.39*(VALUE(F13)-1.5)^1.05))))</f>
      </c>
      <c r="I13" s="509"/>
      <c r="J13" s="511">
        <f>SUM(H12:I15)</f>
        <v>0</v>
      </c>
      <c r="K13" s="290" t="s">
        <v>281</v>
      </c>
    </row>
    <row r="14" spans="1:11" ht="21" customHeight="1">
      <c r="A14" s="343"/>
      <c r="B14" s="301" t="s">
        <v>263</v>
      </c>
      <c r="C14" s="302"/>
      <c r="D14" s="519"/>
      <c r="E14" s="300" t="s">
        <v>264</v>
      </c>
      <c r="F14" s="510"/>
      <c r="G14" s="510"/>
      <c r="H14" s="508">
        <f>IF(F14="","",IF(F14="記録無",0,IF(VALUE(F14)&lt;0.77,0,INT(0.8465*(VALUE(F14)*100-75)^1.42))))</f>
      </c>
      <c r="I14" s="509"/>
      <c r="J14" s="512"/>
      <c r="K14" s="290" t="s">
        <v>275</v>
      </c>
    </row>
    <row r="15" spans="1:11" ht="21" customHeight="1">
      <c r="A15" s="343"/>
      <c r="B15" s="301" t="s">
        <v>265</v>
      </c>
      <c r="C15" s="302"/>
      <c r="D15" s="519"/>
      <c r="E15" s="300" t="s">
        <v>278</v>
      </c>
      <c r="F15" s="510"/>
      <c r="G15" s="510"/>
      <c r="H15" s="508">
        <f>IF(F15="","",IF(F15="記録無",0,IF(VALUE(F15)&gt;81.21,0,INT(1.53775*(82-VALUE(F15))^1.81))))</f>
      </c>
      <c r="I15" s="509"/>
      <c r="J15" s="513"/>
      <c r="K15" s="290" t="s">
        <v>273</v>
      </c>
    </row>
    <row r="16" spans="1:10" ht="11.25" customHeight="1">
      <c r="A16" s="303"/>
      <c r="B16" s="303"/>
      <c r="C16" s="303"/>
      <c r="D16" s="303"/>
      <c r="E16" s="303"/>
      <c r="F16" s="303"/>
      <c r="G16" s="303"/>
      <c r="H16" s="303"/>
      <c r="I16" s="303"/>
      <c r="J16" s="303"/>
    </row>
    <row r="17" spans="1:10" s="352" customFormat="1" ht="24" customHeight="1">
      <c r="A17" s="351"/>
      <c r="B17" s="351" t="s">
        <v>251</v>
      </c>
      <c r="C17" s="351"/>
      <c r="D17" s="351"/>
      <c r="E17" s="351"/>
      <c r="F17" s="351"/>
      <c r="G17" s="351"/>
      <c r="H17" s="351"/>
      <c r="I17" s="351"/>
      <c r="J17" s="351"/>
    </row>
    <row r="18" spans="1:10" s="358" customFormat="1" ht="15" customHeight="1">
      <c r="A18" s="533" t="s">
        <v>252</v>
      </c>
      <c r="B18" s="534"/>
      <c r="C18" s="359"/>
      <c r="D18" s="360" t="s">
        <v>277</v>
      </c>
      <c r="E18" s="514" t="s">
        <v>253</v>
      </c>
      <c r="F18" s="514"/>
      <c r="G18" s="514" t="s">
        <v>254</v>
      </c>
      <c r="H18" s="514"/>
      <c r="I18" s="514" t="s">
        <v>255</v>
      </c>
      <c r="J18" s="514"/>
    </row>
    <row r="19" spans="1:12" ht="22.5" customHeight="1">
      <c r="A19" s="523" t="s">
        <v>256</v>
      </c>
      <c r="B19" s="524"/>
      <c r="C19" s="342"/>
      <c r="D19" s="370"/>
      <c r="E19" s="515"/>
      <c r="F19" s="515"/>
      <c r="G19" s="515"/>
      <c r="H19" s="515"/>
      <c r="I19" s="515"/>
      <c r="J19" s="515"/>
      <c r="L19" s="290" t="s">
        <v>270</v>
      </c>
    </row>
    <row r="20" spans="1:10" ht="20.25" customHeight="1">
      <c r="A20" s="516" t="s">
        <v>257</v>
      </c>
      <c r="B20" s="517"/>
      <c r="C20" s="518"/>
      <c r="D20" s="519" t="s">
        <v>258</v>
      </c>
      <c r="E20" s="300" t="s">
        <v>259</v>
      </c>
      <c r="F20" s="344"/>
      <c r="G20" s="345"/>
      <c r="H20" s="508">
        <f>IF(F20="","",IF(F20="記録無",0,IF(VALUE(F20)&gt;28.09,0,INT(5.74352*(28.5-VALUE(F20))^1.92))))</f>
      </c>
      <c r="I20" s="509"/>
      <c r="J20" s="300" t="s">
        <v>260</v>
      </c>
    </row>
    <row r="21" spans="1:11" ht="20.25" customHeight="1">
      <c r="A21" s="343"/>
      <c r="B21" s="301" t="s">
        <v>261</v>
      </c>
      <c r="C21" s="302"/>
      <c r="D21" s="519"/>
      <c r="E21" s="300" t="s">
        <v>262</v>
      </c>
      <c r="F21" s="510"/>
      <c r="G21" s="510"/>
      <c r="H21" s="508">
        <f>IF(F21="","",IF(F21="記録無",0,IF(VALUE(F21)&lt;1.53,0,INT(51.39*(VALUE(F21)-1.5)^1.05))))</f>
      </c>
      <c r="I21" s="509"/>
      <c r="J21" s="511">
        <f>SUM(H20:I23)</f>
        <v>0</v>
      </c>
      <c r="K21" s="290" t="s">
        <v>281</v>
      </c>
    </row>
    <row r="22" spans="1:11" ht="20.25" customHeight="1">
      <c r="A22" s="343"/>
      <c r="B22" s="301" t="s">
        <v>263</v>
      </c>
      <c r="C22" s="302"/>
      <c r="D22" s="519"/>
      <c r="E22" s="300" t="s">
        <v>264</v>
      </c>
      <c r="F22" s="510"/>
      <c r="G22" s="510"/>
      <c r="H22" s="508">
        <f>IF(F22="","",IF(F22="記録無",0,IF(VALUE(F22)&lt;0.77,0,INT(0.8465*(VALUE(F22)*100-75)^1.42))))</f>
      </c>
      <c r="I22" s="509"/>
      <c r="J22" s="512"/>
      <c r="K22" s="290" t="s">
        <v>275</v>
      </c>
    </row>
    <row r="23" spans="1:11" ht="20.25" customHeight="1">
      <c r="A23" s="343"/>
      <c r="B23" s="301" t="s">
        <v>265</v>
      </c>
      <c r="C23" s="302"/>
      <c r="D23" s="519"/>
      <c r="E23" s="300" t="s">
        <v>279</v>
      </c>
      <c r="F23" s="510"/>
      <c r="G23" s="510"/>
      <c r="H23" s="508">
        <f>IF(F23="","",IF(F23="記録無",0,IF(VALUE(F23)&gt;81.21,0,INT(1.53775*(82-VALUE(F23))^1.81))))</f>
      </c>
      <c r="I23" s="509"/>
      <c r="J23" s="513"/>
      <c r="K23" s="290" t="s">
        <v>273</v>
      </c>
    </row>
    <row r="24" spans="1:10" ht="11.25" customHeight="1">
      <c r="A24" s="303"/>
      <c r="B24" s="303"/>
      <c r="C24" s="303"/>
      <c r="D24" s="303"/>
      <c r="E24" s="303"/>
      <c r="F24" s="303"/>
      <c r="G24" s="303"/>
      <c r="H24" s="303"/>
      <c r="I24" s="303"/>
      <c r="J24" s="303"/>
    </row>
    <row r="25" spans="1:10" s="352" customFormat="1" ht="24" customHeight="1">
      <c r="A25" s="351"/>
      <c r="B25" s="351" t="s">
        <v>251</v>
      </c>
      <c r="C25" s="351"/>
      <c r="D25" s="351"/>
      <c r="E25" s="351"/>
      <c r="F25" s="351"/>
      <c r="G25" s="351"/>
      <c r="H25" s="351"/>
      <c r="I25" s="351"/>
      <c r="J25" s="351"/>
    </row>
    <row r="26" spans="1:10" s="358" customFormat="1" ht="15" customHeight="1">
      <c r="A26" s="533" t="s">
        <v>252</v>
      </c>
      <c r="B26" s="534"/>
      <c r="C26" s="359"/>
      <c r="D26" s="360" t="s">
        <v>277</v>
      </c>
      <c r="E26" s="514" t="s">
        <v>253</v>
      </c>
      <c r="F26" s="514"/>
      <c r="G26" s="514" t="s">
        <v>254</v>
      </c>
      <c r="H26" s="514"/>
      <c r="I26" s="514" t="s">
        <v>255</v>
      </c>
      <c r="J26" s="514"/>
    </row>
    <row r="27" spans="1:12" ht="22.5" customHeight="1">
      <c r="A27" s="523" t="s">
        <v>256</v>
      </c>
      <c r="B27" s="524"/>
      <c r="C27" s="342"/>
      <c r="D27" s="370"/>
      <c r="E27" s="515"/>
      <c r="F27" s="515"/>
      <c r="G27" s="515"/>
      <c r="H27" s="515"/>
      <c r="I27" s="515"/>
      <c r="J27" s="515"/>
      <c r="L27" s="290" t="s">
        <v>270</v>
      </c>
    </row>
    <row r="28" spans="1:10" ht="20.25" customHeight="1">
      <c r="A28" s="516" t="s">
        <v>257</v>
      </c>
      <c r="B28" s="517"/>
      <c r="C28" s="518"/>
      <c r="D28" s="519" t="s">
        <v>258</v>
      </c>
      <c r="E28" s="300" t="s">
        <v>259</v>
      </c>
      <c r="F28" s="344"/>
      <c r="G28" s="345"/>
      <c r="H28" s="508">
        <f>IF(F28="","",IF(F28="記録無",0,IF(VALUE(F28)&gt;28.09,0,INT(5.74352*(28.5-VALUE(F28))^1.92))))</f>
      </c>
      <c r="I28" s="509"/>
      <c r="J28" s="300" t="s">
        <v>260</v>
      </c>
    </row>
    <row r="29" spans="1:11" ht="20.25" customHeight="1">
      <c r="A29" s="343"/>
      <c r="B29" s="301" t="s">
        <v>261</v>
      </c>
      <c r="C29" s="302"/>
      <c r="D29" s="519"/>
      <c r="E29" s="300" t="s">
        <v>262</v>
      </c>
      <c r="F29" s="510"/>
      <c r="G29" s="510"/>
      <c r="H29" s="508">
        <f>IF(F29="","",IF(F29="記録無",0,IF(VALUE(F29)&lt;1.53,0,INT(51.39*(VALUE(F29)-1.5)^1.05))))</f>
      </c>
      <c r="I29" s="509"/>
      <c r="J29" s="511">
        <f>SUM(H28:I31)</f>
        <v>0</v>
      </c>
      <c r="K29" s="290" t="s">
        <v>281</v>
      </c>
    </row>
    <row r="30" spans="1:11" ht="20.25" customHeight="1">
      <c r="A30" s="343"/>
      <c r="B30" s="301" t="s">
        <v>263</v>
      </c>
      <c r="C30" s="302"/>
      <c r="D30" s="519"/>
      <c r="E30" s="300" t="s">
        <v>264</v>
      </c>
      <c r="F30" s="510"/>
      <c r="G30" s="510"/>
      <c r="H30" s="508">
        <f>IF(F30="","",IF(F30="記録無",0,IF(VALUE(F30)&lt;0.77,0,INT(0.8465*(VALUE(F30)*100-75)^1.42))))</f>
      </c>
      <c r="I30" s="509"/>
      <c r="J30" s="512"/>
      <c r="K30" s="290" t="s">
        <v>275</v>
      </c>
    </row>
    <row r="31" spans="1:11" ht="20.25" customHeight="1">
      <c r="A31" s="343"/>
      <c r="B31" s="301" t="s">
        <v>265</v>
      </c>
      <c r="C31" s="302"/>
      <c r="D31" s="519"/>
      <c r="E31" s="300" t="s">
        <v>278</v>
      </c>
      <c r="F31" s="510"/>
      <c r="G31" s="510"/>
      <c r="H31" s="508">
        <f>IF(F31="","",IF(F31="記録無",0,IF(VALUE(F31)&gt;81.21,0,INT(1.53775*(82-VALUE(F31))^1.81))))</f>
      </c>
      <c r="I31" s="509"/>
      <c r="J31" s="513"/>
      <c r="K31" s="290" t="s">
        <v>273</v>
      </c>
    </row>
    <row r="32" spans="1:10" ht="11.25" customHeight="1">
      <c r="A32" s="303"/>
      <c r="B32" s="303"/>
      <c r="C32" s="303"/>
      <c r="D32" s="303"/>
      <c r="E32" s="303"/>
      <c r="F32" s="303"/>
      <c r="G32" s="303"/>
      <c r="H32" s="303"/>
      <c r="I32" s="303"/>
      <c r="J32" s="303"/>
    </row>
    <row r="33" spans="1:10" s="352" customFormat="1" ht="24" customHeight="1">
      <c r="A33" s="351"/>
      <c r="B33" s="351" t="s">
        <v>251</v>
      </c>
      <c r="C33" s="351"/>
      <c r="D33" s="351"/>
      <c r="E33" s="351"/>
      <c r="F33" s="351"/>
      <c r="G33" s="351"/>
      <c r="H33" s="351"/>
      <c r="I33" s="351"/>
      <c r="J33" s="351"/>
    </row>
    <row r="34" spans="1:10" s="358" customFormat="1" ht="15" customHeight="1">
      <c r="A34" s="533" t="s">
        <v>252</v>
      </c>
      <c r="B34" s="534"/>
      <c r="C34" s="359"/>
      <c r="D34" s="360" t="s">
        <v>277</v>
      </c>
      <c r="E34" s="514" t="s">
        <v>253</v>
      </c>
      <c r="F34" s="514"/>
      <c r="G34" s="514" t="s">
        <v>254</v>
      </c>
      <c r="H34" s="514"/>
      <c r="I34" s="514" t="s">
        <v>255</v>
      </c>
      <c r="J34" s="514"/>
    </row>
    <row r="35" spans="1:12" ht="22.5" customHeight="1">
      <c r="A35" s="523" t="s">
        <v>256</v>
      </c>
      <c r="B35" s="524"/>
      <c r="C35" s="342"/>
      <c r="D35" s="370"/>
      <c r="E35" s="515"/>
      <c r="F35" s="515"/>
      <c r="G35" s="515"/>
      <c r="H35" s="515"/>
      <c r="I35" s="515"/>
      <c r="J35" s="515"/>
      <c r="L35" s="290" t="s">
        <v>270</v>
      </c>
    </row>
    <row r="36" spans="1:10" ht="20.25" customHeight="1">
      <c r="A36" s="516" t="s">
        <v>257</v>
      </c>
      <c r="B36" s="517"/>
      <c r="C36" s="518"/>
      <c r="D36" s="519" t="s">
        <v>258</v>
      </c>
      <c r="E36" s="300" t="s">
        <v>259</v>
      </c>
      <c r="F36" s="344"/>
      <c r="G36" s="345"/>
      <c r="H36" s="508">
        <f>IF(F36="","",IF(F36="記録無",0,IF(VALUE(F36)&gt;28.09,0,INT(5.74352*(28.5-VALUE(F36))^1.92))))</f>
      </c>
      <c r="I36" s="509"/>
      <c r="J36" s="300" t="s">
        <v>260</v>
      </c>
    </row>
    <row r="37" spans="1:11" ht="20.25" customHeight="1">
      <c r="A37" s="343"/>
      <c r="B37" s="301" t="s">
        <v>261</v>
      </c>
      <c r="C37" s="302"/>
      <c r="D37" s="519"/>
      <c r="E37" s="300" t="s">
        <v>262</v>
      </c>
      <c r="F37" s="510"/>
      <c r="G37" s="510"/>
      <c r="H37" s="508">
        <f>IF(F37="","",IF(F37="記録無",0,IF(VALUE(F37)&lt;1.53,0,INT(51.39*(VALUE(F37)-1.5)^1.05))))</f>
      </c>
      <c r="I37" s="509"/>
      <c r="J37" s="511">
        <f>SUM(H36:I39)</f>
        <v>0</v>
      </c>
      <c r="K37" s="290" t="s">
        <v>281</v>
      </c>
    </row>
    <row r="38" spans="1:11" ht="20.25" customHeight="1">
      <c r="A38" s="343"/>
      <c r="B38" s="301" t="s">
        <v>263</v>
      </c>
      <c r="C38" s="302"/>
      <c r="D38" s="519"/>
      <c r="E38" s="300" t="s">
        <v>264</v>
      </c>
      <c r="F38" s="510"/>
      <c r="G38" s="510"/>
      <c r="H38" s="508">
        <f>IF(F38="","",IF(F38="記録無",0,IF(VALUE(F38)&lt;0.77,0,INT(0.8465*(VALUE(F38)*100-75)^1.42))))</f>
      </c>
      <c r="I38" s="509"/>
      <c r="J38" s="512"/>
      <c r="K38" s="290" t="s">
        <v>275</v>
      </c>
    </row>
    <row r="39" spans="1:11" ht="20.25" customHeight="1">
      <c r="A39" s="343"/>
      <c r="B39" s="301" t="s">
        <v>265</v>
      </c>
      <c r="C39" s="302"/>
      <c r="D39" s="519"/>
      <c r="E39" s="300" t="s">
        <v>278</v>
      </c>
      <c r="F39" s="510"/>
      <c r="G39" s="510"/>
      <c r="H39" s="508">
        <f>IF(F39="","",IF(F39="記録無",0,IF(VALUE(F39)&gt;81.21,0,INT(1.53775*(82-VALUE(F39))^1.81))))</f>
      </c>
      <c r="I39" s="509"/>
      <c r="J39" s="513"/>
      <c r="K39" s="290" t="s">
        <v>273</v>
      </c>
    </row>
    <row r="40" spans="1:10" ht="11.25" customHeight="1">
      <c r="A40" s="303"/>
      <c r="B40" s="303"/>
      <c r="C40" s="303"/>
      <c r="D40" s="303"/>
      <c r="E40" s="303"/>
      <c r="F40" s="303"/>
      <c r="G40" s="303"/>
      <c r="H40" s="303"/>
      <c r="I40" s="303"/>
      <c r="J40" s="303"/>
    </row>
    <row r="41" spans="1:10" s="352" customFormat="1" ht="24" customHeight="1">
      <c r="A41" s="351"/>
      <c r="B41" s="351" t="s">
        <v>251</v>
      </c>
      <c r="C41" s="351"/>
      <c r="D41" s="351"/>
      <c r="E41" s="351"/>
      <c r="F41" s="351"/>
      <c r="G41" s="351"/>
      <c r="H41" s="351"/>
      <c r="I41" s="351"/>
      <c r="J41" s="351"/>
    </row>
    <row r="42" spans="1:10" s="358" customFormat="1" ht="15" customHeight="1">
      <c r="A42" s="533" t="s">
        <v>252</v>
      </c>
      <c r="B42" s="534"/>
      <c r="C42" s="359"/>
      <c r="D42" s="360" t="s">
        <v>277</v>
      </c>
      <c r="E42" s="514" t="s">
        <v>253</v>
      </c>
      <c r="F42" s="514"/>
      <c r="G42" s="514" t="s">
        <v>254</v>
      </c>
      <c r="H42" s="514"/>
      <c r="I42" s="514" t="s">
        <v>255</v>
      </c>
      <c r="J42" s="514"/>
    </row>
    <row r="43" spans="1:12" ht="22.5" customHeight="1">
      <c r="A43" s="523" t="s">
        <v>256</v>
      </c>
      <c r="B43" s="524"/>
      <c r="C43" s="342"/>
      <c r="D43" s="370"/>
      <c r="E43" s="515"/>
      <c r="F43" s="515"/>
      <c r="G43" s="515"/>
      <c r="H43" s="515"/>
      <c r="I43" s="515"/>
      <c r="J43" s="515"/>
      <c r="L43" s="290" t="s">
        <v>270</v>
      </c>
    </row>
    <row r="44" spans="1:10" ht="20.25" customHeight="1">
      <c r="A44" s="516" t="s">
        <v>257</v>
      </c>
      <c r="B44" s="517"/>
      <c r="C44" s="518"/>
      <c r="D44" s="519" t="s">
        <v>258</v>
      </c>
      <c r="E44" s="300" t="s">
        <v>259</v>
      </c>
      <c r="F44" s="344"/>
      <c r="G44" s="345"/>
      <c r="H44" s="508">
        <f>IF(F44="","",IF(F44="記録無",0,IF(VALUE(F44)&gt;28.09,0,INT(5.74352*(28.5-VALUE(F44))^1.92))))</f>
      </c>
      <c r="I44" s="509"/>
      <c r="J44" s="300" t="s">
        <v>260</v>
      </c>
    </row>
    <row r="45" spans="1:11" ht="20.25" customHeight="1">
      <c r="A45" s="343"/>
      <c r="B45" s="301" t="s">
        <v>261</v>
      </c>
      <c r="C45" s="302"/>
      <c r="D45" s="519"/>
      <c r="E45" s="300" t="s">
        <v>262</v>
      </c>
      <c r="F45" s="510"/>
      <c r="G45" s="510"/>
      <c r="H45" s="508">
        <f>IF(F45="","",IF(F45="記録無",0,IF(VALUE(F45)&lt;1.53,0,INT(51.39*(VALUE(F45)-1.5)^1.05))))</f>
      </c>
      <c r="I45" s="509"/>
      <c r="J45" s="511">
        <f>SUM(H44:I47)</f>
        <v>0</v>
      </c>
      <c r="K45" s="290" t="s">
        <v>281</v>
      </c>
    </row>
    <row r="46" spans="1:11" ht="20.25" customHeight="1">
      <c r="A46" s="343"/>
      <c r="B46" s="301" t="s">
        <v>263</v>
      </c>
      <c r="C46" s="302"/>
      <c r="D46" s="519"/>
      <c r="E46" s="300" t="s">
        <v>264</v>
      </c>
      <c r="F46" s="510"/>
      <c r="G46" s="510"/>
      <c r="H46" s="508">
        <f>IF(F46="","",IF(F46="記録無",0,IF(VALUE(F46)&lt;0.77,0,INT(0.8465*(VALUE(F46)*100-75)^1.42))))</f>
      </c>
      <c r="I46" s="509"/>
      <c r="J46" s="512"/>
      <c r="K46" s="290" t="s">
        <v>275</v>
      </c>
    </row>
    <row r="47" spans="1:11" ht="20.25" customHeight="1">
      <c r="A47" s="343"/>
      <c r="B47" s="301" t="s">
        <v>265</v>
      </c>
      <c r="C47" s="302"/>
      <c r="D47" s="519"/>
      <c r="E47" s="300" t="s">
        <v>278</v>
      </c>
      <c r="F47" s="510"/>
      <c r="G47" s="510"/>
      <c r="H47" s="508">
        <f>IF(F47="","",IF(F47="記録無",0,IF(VALUE(F47)&gt;81.21,0,INT(1.53775*(82-VALUE(F47))^1.81))))</f>
      </c>
      <c r="I47" s="509"/>
      <c r="J47" s="513"/>
      <c r="K47" s="290" t="s">
        <v>273</v>
      </c>
    </row>
    <row r="48" spans="1:10" ht="11.25" customHeight="1">
      <c r="A48" s="303"/>
      <c r="B48" s="303"/>
      <c r="C48" s="303"/>
      <c r="D48" s="303"/>
      <c r="E48" s="303"/>
      <c r="F48" s="303"/>
      <c r="G48" s="303"/>
      <c r="H48" s="303"/>
      <c r="I48" s="303"/>
      <c r="J48" s="303"/>
    </row>
  </sheetData>
  <sheetProtection sheet="1" selectLockedCells="1"/>
  <mergeCells count="108">
    <mergeCell ref="A2:B2"/>
    <mergeCell ref="A3:B3"/>
    <mergeCell ref="A42:B42"/>
    <mergeCell ref="A43:B43"/>
    <mergeCell ref="A35:B35"/>
    <mergeCell ref="A27:B27"/>
    <mergeCell ref="A18:B18"/>
    <mergeCell ref="A10:B10"/>
    <mergeCell ref="A26:B26"/>
    <mergeCell ref="A34:B34"/>
    <mergeCell ref="A19:B19"/>
    <mergeCell ref="A11:B11"/>
    <mergeCell ref="E2:F2"/>
    <mergeCell ref="G2:H2"/>
    <mergeCell ref="A4:C4"/>
    <mergeCell ref="D4:D7"/>
    <mergeCell ref="D12:D15"/>
    <mergeCell ref="F13:G13"/>
    <mergeCell ref="A12:C12"/>
    <mergeCell ref="F14:G14"/>
    <mergeCell ref="I2:J2"/>
    <mergeCell ref="E3:F3"/>
    <mergeCell ref="G3:H3"/>
    <mergeCell ref="I3:J3"/>
    <mergeCell ref="E11:F11"/>
    <mergeCell ref="G11:H11"/>
    <mergeCell ref="H6:I6"/>
    <mergeCell ref="F6:G6"/>
    <mergeCell ref="E10:F10"/>
    <mergeCell ref="G10:H10"/>
    <mergeCell ref="H7:I7"/>
    <mergeCell ref="J5:J7"/>
    <mergeCell ref="I18:J18"/>
    <mergeCell ref="J13:J15"/>
    <mergeCell ref="H13:I13"/>
    <mergeCell ref="E18:F18"/>
    <mergeCell ref="G18:H18"/>
    <mergeCell ref="H14:I14"/>
    <mergeCell ref="F15:G15"/>
    <mergeCell ref="H15:I15"/>
    <mergeCell ref="H4:I4"/>
    <mergeCell ref="H5:I5"/>
    <mergeCell ref="H12:I12"/>
    <mergeCell ref="I11:J11"/>
    <mergeCell ref="F5:G5"/>
    <mergeCell ref="I10:J10"/>
    <mergeCell ref="F7:G7"/>
    <mergeCell ref="J21:J23"/>
    <mergeCell ref="F22:G22"/>
    <mergeCell ref="E26:F26"/>
    <mergeCell ref="F23:G23"/>
    <mergeCell ref="H23:I23"/>
    <mergeCell ref="I27:J27"/>
    <mergeCell ref="G26:H26"/>
    <mergeCell ref="I26:J26"/>
    <mergeCell ref="E19:F19"/>
    <mergeCell ref="G19:H19"/>
    <mergeCell ref="I19:J19"/>
    <mergeCell ref="H22:I22"/>
    <mergeCell ref="A36:C36"/>
    <mergeCell ref="D36:D39"/>
    <mergeCell ref="H36:I36"/>
    <mergeCell ref="F37:G37"/>
    <mergeCell ref="H37:I37"/>
    <mergeCell ref="F38:G38"/>
    <mergeCell ref="A20:C20"/>
    <mergeCell ref="D20:D23"/>
    <mergeCell ref="H20:I20"/>
    <mergeCell ref="F21:G21"/>
    <mergeCell ref="H21:I21"/>
    <mergeCell ref="A28:C28"/>
    <mergeCell ref="D28:D31"/>
    <mergeCell ref="E27:F27"/>
    <mergeCell ref="G27:H27"/>
    <mergeCell ref="A44:C44"/>
    <mergeCell ref="D44:D47"/>
    <mergeCell ref="H44:I44"/>
    <mergeCell ref="F45:G45"/>
    <mergeCell ref="H45:I45"/>
    <mergeCell ref="H38:I38"/>
    <mergeCell ref="F39:G39"/>
    <mergeCell ref="H39:I39"/>
    <mergeCell ref="E42:F42"/>
    <mergeCell ref="G42:H42"/>
    <mergeCell ref="I42:J42"/>
    <mergeCell ref="J37:J39"/>
    <mergeCell ref="J45:J47"/>
    <mergeCell ref="F46:G46"/>
    <mergeCell ref="H46:I46"/>
    <mergeCell ref="F47:G47"/>
    <mergeCell ref="H47:I47"/>
    <mergeCell ref="E34:F34"/>
    <mergeCell ref="I34:J34"/>
    <mergeCell ref="H31:I31"/>
    <mergeCell ref="G34:H34"/>
    <mergeCell ref="G43:H43"/>
    <mergeCell ref="I43:J43"/>
    <mergeCell ref="E43:F43"/>
    <mergeCell ref="E35:F35"/>
    <mergeCell ref="G35:H35"/>
    <mergeCell ref="I35:J35"/>
    <mergeCell ref="H28:I28"/>
    <mergeCell ref="F29:G29"/>
    <mergeCell ref="H29:I29"/>
    <mergeCell ref="F31:G31"/>
    <mergeCell ref="J29:J31"/>
    <mergeCell ref="F30:G30"/>
    <mergeCell ref="H30:I30"/>
  </mergeCells>
  <dataValidations count="2">
    <dataValidation type="list" allowBlank="1" showInputMessage="1" showErrorMessage="1" sqref="A5:A7 A45:A47 A37:A39 A29:A31 A21:A23 A13:A15">
      <formula1>$L$2:$L$3</formula1>
    </dataValidation>
    <dataValidation allowBlank="1" showInputMessage="1" showErrorMessage="1" imeMode="halfKatakana" sqref="C2 C10 C34 C18 C26 C42"/>
  </dataValidations>
  <printOptions horizontalCentered="1"/>
  <pageMargins left="0.7874015748031497" right="0.7874015748031497" top="0" bottom="0" header="0.5118110236220472" footer="0.11811023622047245"/>
  <pageSetup horizontalDpi="360" verticalDpi="360" orientation="portrait" paperSize="9" scale="95"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BC70"/>
  <sheetViews>
    <sheetView showGridLines="0" showZeros="0" zoomScaleSheetLayoutView="100" zoomScalePageLayoutView="0" workbookViewId="0" topLeftCell="A1">
      <selection activeCell="P51" sqref="P51:Q51"/>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6" hidden="1" customWidth="1"/>
    <col min="35" max="35" width="7.50390625" style="5" hidden="1" customWidth="1"/>
    <col min="36" max="36" width="4.50390625" style="5" hidden="1" customWidth="1"/>
    <col min="37" max="37" width="5.125" style="5" hidden="1" customWidth="1"/>
    <col min="38" max="39" width="9.00390625" style="5" hidden="1" customWidth="1"/>
    <col min="40" max="40" width="3.00390625" style="22" hidden="1" customWidth="1"/>
    <col min="41" max="41" width="7.50390625" style="22" hidden="1" customWidth="1"/>
    <col min="42" max="42" width="9.00390625" style="5" hidden="1" customWidth="1"/>
    <col min="43" max="46" width="9.00390625" style="5" customWidth="1"/>
    <col min="47" max="54" width="9.00390625" style="43" customWidth="1"/>
    <col min="55" max="55" width="0" style="246" hidden="1" customWidth="1"/>
    <col min="56" max="16384" width="9.00390625" style="5" customWidth="1"/>
  </cols>
  <sheetData>
    <row r="1" spans="1:54" ht="33.75" customHeight="1">
      <c r="A1" s="43"/>
      <c r="B1" s="63"/>
      <c r="C1" s="64"/>
      <c r="D1" s="463" t="s">
        <v>314</v>
      </c>
      <c r="E1" s="463"/>
      <c r="F1" s="463"/>
      <c r="G1" s="463"/>
      <c r="H1" s="463"/>
      <c r="I1" s="463"/>
      <c r="J1" s="463"/>
      <c r="K1" s="463"/>
      <c r="L1" s="463"/>
      <c r="M1" s="463"/>
      <c r="N1" s="463"/>
      <c r="O1" s="463"/>
      <c r="P1" s="463"/>
      <c r="Q1" s="463"/>
      <c r="R1" s="463"/>
      <c r="S1" s="463"/>
      <c r="T1" s="463"/>
      <c r="U1" s="463"/>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504" t="s">
        <v>32</v>
      </c>
      <c r="E2" s="504"/>
      <c r="F2" s="504"/>
      <c r="G2" s="495" t="s">
        <v>6</v>
      </c>
      <c r="H2" s="495"/>
      <c r="I2" s="495"/>
      <c r="J2" s="495"/>
      <c r="K2" s="476" t="s">
        <v>32</v>
      </c>
      <c r="L2" s="476"/>
      <c r="M2" s="476"/>
      <c r="N2" s="68" t="s">
        <v>8</v>
      </c>
      <c r="P2" s="480" t="s">
        <v>9</v>
      </c>
      <c r="Q2" s="481"/>
      <c r="R2" s="482"/>
      <c r="S2" s="486" t="s">
        <v>353</v>
      </c>
      <c r="T2" s="487"/>
      <c r="U2" s="487"/>
      <c r="V2" s="488"/>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47"/>
    </row>
    <row r="3" spans="1:55" s="6" customFormat="1" ht="22.5" customHeight="1">
      <c r="A3" s="46"/>
      <c r="B3" s="66"/>
      <c r="C3" s="67"/>
      <c r="D3" s="505" t="s">
        <v>352</v>
      </c>
      <c r="E3" s="505"/>
      <c r="F3" s="505"/>
      <c r="G3" s="478" t="s">
        <v>165</v>
      </c>
      <c r="H3" s="479"/>
      <c r="I3" s="479"/>
      <c r="J3" s="479"/>
      <c r="K3" s="494"/>
      <c r="L3" s="494"/>
      <c r="M3" s="494"/>
      <c r="N3" s="100" t="s">
        <v>166</v>
      </c>
      <c r="P3" s="483" t="s">
        <v>106</v>
      </c>
      <c r="Q3" s="484"/>
      <c r="R3" s="485"/>
      <c r="S3" s="138"/>
      <c r="T3" s="489"/>
      <c r="U3" s="489"/>
      <c r="V3" s="490"/>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47"/>
    </row>
    <row r="4" spans="1:55" s="6" customFormat="1" ht="22.5" customHeight="1">
      <c r="A4" s="46"/>
      <c r="C4" s="69"/>
      <c r="G4" s="492" t="s">
        <v>10</v>
      </c>
      <c r="H4" s="492"/>
      <c r="I4" s="492"/>
      <c r="J4" s="492"/>
      <c r="K4" s="477"/>
      <c r="L4" s="477"/>
      <c r="M4" s="477"/>
      <c r="N4" s="68" t="s">
        <v>12</v>
      </c>
      <c r="O4" s="70"/>
      <c r="P4" s="491" t="s">
        <v>153</v>
      </c>
      <c r="Q4" s="492"/>
      <c r="R4" s="493"/>
      <c r="S4" s="473"/>
      <c r="T4" s="474"/>
      <c r="U4" s="474"/>
      <c r="V4" s="475"/>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47"/>
    </row>
    <row r="5" spans="1:54" ht="6.75" customHeight="1">
      <c r="A5" s="43"/>
      <c r="B5" s="548" t="s">
        <v>84</v>
      </c>
      <c r="C5" s="548"/>
      <c r="D5" s="548"/>
      <c r="E5" s="548"/>
      <c r="F5" s="548"/>
      <c r="G5" s="69"/>
      <c r="L5" s="72"/>
      <c r="M5" s="72"/>
      <c r="N5" s="22"/>
      <c r="O5" s="72"/>
      <c r="P5" s="500"/>
      <c r="Q5" s="500"/>
      <c r="R5" s="500"/>
      <c r="S5" s="500"/>
      <c r="T5" s="500"/>
      <c r="U5" s="500"/>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49"/>
      <c r="C6" s="549"/>
      <c r="D6" s="549"/>
      <c r="E6" s="549"/>
      <c r="F6" s="549"/>
      <c r="G6" s="74"/>
      <c r="O6" s="543" t="s">
        <v>13</v>
      </c>
      <c r="P6" s="544"/>
      <c r="Q6" s="544"/>
      <c r="R6" s="544"/>
      <c r="S6" s="544"/>
      <c r="T6" s="544"/>
      <c r="U6" s="544"/>
      <c r="V6" s="545"/>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46" t="s">
        <v>182</v>
      </c>
    </row>
    <row r="7" spans="1:55" s="22" customFormat="1" ht="24" customHeight="1">
      <c r="A7" s="47"/>
      <c r="B7" s="257"/>
      <c r="C7" s="258" t="s">
        <v>85</v>
      </c>
      <c r="D7" s="259" t="s">
        <v>161</v>
      </c>
      <c r="E7" s="259" t="s">
        <v>162</v>
      </c>
      <c r="F7" s="546" t="s">
        <v>181</v>
      </c>
      <c r="G7" s="544"/>
      <c r="H7" s="544"/>
      <c r="I7" s="544"/>
      <c r="J7" s="544"/>
      <c r="K7" s="260"/>
      <c r="L7" s="546" t="s">
        <v>14</v>
      </c>
      <c r="M7" s="547"/>
      <c r="N7" s="261" t="s">
        <v>15</v>
      </c>
      <c r="O7" s="250" t="s">
        <v>16</v>
      </c>
      <c r="P7" s="251" t="s">
        <v>17</v>
      </c>
      <c r="Q7" s="252" t="s">
        <v>18</v>
      </c>
      <c r="R7" s="253" t="s">
        <v>19</v>
      </c>
      <c r="S7" s="251" t="s">
        <v>20</v>
      </c>
      <c r="T7" s="254" t="s">
        <v>18</v>
      </c>
      <c r="U7" s="255" t="s">
        <v>19</v>
      </c>
      <c r="V7" s="256" t="s">
        <v>17</v>
      </c>
      <c r="W7" s="17"/>
      <c r="X7" s="17"/>
      <c r="Y7" s="17"/>
      <c r="Z7" s="17"/>
      <c r="AA7" s="18"/>
      <c r="AB7" s="19"/>
      <c r="AC7" s="19"/>
      <c r="AD7" s="19"/>
      <c r="AE7" s="20"/>
      <c r="AF7" s="20" t="s">
        <v>21</v>
      </c>
      <c r="AG7" s="20" t="s">
        <v>22</v>
      </c>
      <c r="AH7" s="27" t="s">
        <v>154</v>
      </c>
      <c r="AI7" s="14" t="s">
        <v>8</v>
      </c>
      <c r="AJ7" s="14" t="s">
        <v>16</v>
      </c>
      <c r="AK7" s="14" t="s">
        <v>19</v>
      </c>
      <c r="AL7" s="14" t="s">
        <v>23</v>
      </c>
      <c r="AM7" s="14" t="s">
        <v>24</v>
      </c>
      <c r="AN7" s="14"/>
      <c r="AO7" s="14" t="s">
        <v>25</v>
      </c>
      <c r="AP7" s="3"/>
      <c r="AQ7" s="3"/>
      <c r="AR7" s="3"/>
      <c r="AS7" s="3"/>
      <c r="AT7" s="3"/>
      <c r="AU7" s="3"/>
      <c r="AV7" s="3"/>
      <c r="AW7" s="3"/>
      <c r="AX7" s="3"/>
      <c r="AY7" s="3"/>
      <c r="AZ7" s="3"/>
      <c r="BA7" s="3"/>
      <c r="BB7" s="3"/>
      <c r="BC7" s="246" t="s">
        <v>183</v>
      </c>
    </row>
    <row r="8" spans="1:55" ht="12" customHeight="1">
      <c r="A8" s="43"/>
      <c r="B8" s="535">
        <v>1</v>
      </c>
      <c r="C8" s="402">
        <f>IF(D9="","",COUNTA($K$8:K8))</f>
      </c>
      <c r="D8" s="236"/>
      <c r="E8" s="235"/>
      <c r="F8" s="406"/>
      <c r="G8" s="542" t="s">
        <v>86</v>
      </c>
      <c r="H8" s="496"/>
      <c r="I8" s="408" t="s">
        <v>81</v>
      </c>
      <c r="J8" s="496"/>
      <c r="K8" s="497"/>
      <c r="L8" s="415"/>
      <c r="M8" s="416"/>
      <c r="N8" s="421"/>
      <c r="O8" s="75"/>
      <c r="P8" s="76"/>
      <c r="Q8" s="77"/>
      <c r="R8" s="78"/>
      <c r="S8" s="79"/>
      <c r="T8" s="77"/>
      <c r="U8" s="80"/>
      <c r="V8" s="368">
        <f aca="true" t="shared" si="0" ref="V8:V35">IF(L8="","",IF(P8="",S8,IF(S8="",P8,IF(AE8="T",AF8,AG8))))</f>
      </c>
      <c r="W8" s="21"/>
      <c r="X8" s="51">
        <f>C8</f>
      </c>
      <c r="Y8" s="52">
        <f>D9</f>
        <v>0</v>
      </c>
      <c r="Z8" s="52">
        <f>D8</f>
        <v>0</v>
      </c>
      <c r="AA8" s="53">
        <f aca="true" t="shared" si="1" ref="AA8:AA36">K8</f>
        <v>0</v>
      </c>
      <c r="AB8" s="52" t="str">
        <f>K2</f>
        <v>札幌</v>
      </c>
      <c r="AC8" s="52">
        <f>K4</f>
        <v>0</v>
      </c>
      <c r="AD8" s="137">
        <f>IF(V8=P8,Q8,T8)</f>
        <v>0</v>
      </c>
      <c r="AE8" s="20">
        <f>IF(L8="","",IF(OR(L8=$AL$9,L8=$AL$10,L8=$AL$11,L8=$AL$12,L8=$AL$13,L8=$AL$14,L8=$AL$15),"T","F"))</f>
      </c>
      <c r="AF8" s="23">
        <f aca="true" t="shared" si="2" ref="AF8:AF47">IF(P8&gt;S8,S8,P8)</f>
        <v>0</v>
      </c>
      <c r="AG8" s="20">
        <f aca="true" t="shared" si="3" ref="AG8:AG47">IF(P8&gt;S8,P8,S8)</f>
        <v>0</v>
      </c>
      <c r="AH8" s="27">
        <f>COUNTA(L8:M9)</f>
        <v>0</v>
      </c>
      <c r="AI8" s="60"/>
      <c r="AJ8" s="20"/>
      <c r="AK8" s="20"/>
      <c r="AL8" s="81"/>
      <c r="AM8" s="81"/>
      <c r="AN8" s="14"/>
      <c r="AO8" s="20"/>
      <c r="AP8" s="194"/>
      <c r="AQ8" s="2"/>
      <c r="AR8" s="2"/>
      <c r="AS8" s="2"/>
      <c r="AT8" s="2"/>
      <c r="AU8" s="2"/>
      <c r="AV8" s="2"/>
      <c r="AW8" s="2"/>
      <c r="AX8" s="2"/>
      <c r="AY8" s="2"/>
      <c r="AZ8" s="2"/>
      <c r="BA8" s="2"/>
      <c r="BB8" s="2"/>
      <c r="BC8" s="246" t="s">
        <v>184</v>
      </c>
    </row>
    <row r="9" spans="1:55" ht="12" customHeight="1">
      <c r="A9" s="43"/>
      <c r="B9" s="536"/>
      <c r="C9" s="403"/>
      <c r="D9" s="237"/>
      <c r="E9" s="240"/>
      <c r="F9" s="407"/>
      <c r="G9" s="542"/>
      <c r="H9" s="496"/>
      <c r="I9" s="409"/>
      <c r="J9" s="496"/>
      <c r="K9" s="414"/>
      <c r="L9" s="419"/>
      <c r="M9" s="420"/>
      <c r="N9" s="422"/>
      <c r="O9" s="83"/>
      <c r="P9" s="76"/>
      <c r="Q9" s="85"/>
      <c r="R9" s="86"/>
      <c r="S9" s="79"/>
      <c r="T9" s="85"/>
      <c r="U9" s="82"/>
      <c r="V9" s="369">
        <f t="shared" si="0"/>
      </c>
      <c r="W9" s="21"/>
      <c r="X9" s="54">
        <f>C8</f>
      </c>
      <c r="Y9" s="55">
        <f>D9</f>
        <v>0</v>
      </c>
      <c r="Z9" s="55">
        <f>D8</f>
        <v>0</v>
      </c>
      <c r="AA9" s="56">
        <f>K8</f>
        <v>0</v>
      </c>
      <c r="AB9" s="55" t="str">
        <f aca="true" t="shared" si="4" ref="AB9:AC47">AB8</f>
        <v>札幌</v>
      </c>
      <c r="AC9" s="55">
        <f t="shared" si="4"/>
        <v>0</v>
      </c>
      <c r="AD9" s="137">
        <f aca="true" t="shared" si="5" ref="AD9:AD47">IF(V9=P9,Q9,T9)</f>
        <v>0</v>
      </c>
      <c r="AE9" s="20">
        <f aca="true" t="shared" si="6" ref="AE9:AE47">IF(L9="","",IF(OR(L9=$AL$9,L9=$AL$10,L9=$AL$11,L9=$AL$12,L9=$AL$13,L9=$AL$14,L9=$AL$15),"T","F"))</f>
      </c>
      <c r="AF9" s="23">
        <f t="shared" si="2"/>
        <v>0</v>
      </c>
      <c r="AG9" s="20">
        <f t="shared" si="3"/>
        <v>0</v>
      </c>
      <c r="AH9" s="27"/>
      <c r="AI9" s="60" t="s">
        <v>32</v>
      </c>
      <c r="AJ9" s="20" t="s">
        <v>27</v>
      </c>
      <c r="AK9" s="20" t="s">
        <v>28</v>
      </c>
      <c r="AL9" s="62" t="s">
        <v>33</v>
      </c>
      <c r="AM9" s="81" t="s">
        <v>0</v>
      </c>
      <c r="AN9" s="14" t="s">
        <v>34</v>
      </c>
      <c r="AO9" s="20">
        <f>COUNTIF(L8:L37,AL9)</f>
        <v>0</v>
      </c>
      <c r="AP9" s="194" t="s">
        <v>107</v>
      </c>
      <c r="AQ9" s="2"/>
      <c r="AR9" s="2"/>
      <c r="AS9" s="2"/>
      <c r="AT9" s="2"/>
      <c r="AU9" s="2"/>
      <c r="AV9" s="2"/>
      <c r="AW9" s="2"/>
      <c r="AX9" s="2"/>
      <c r="AY9" s="2"/>
      <c r="AZ9" s="2"/>
      <c r="BA9" s="2"/>
      <c r="BB9" s="2"/>
      <c r="BC9" s="246" t="s">
        <v>185</v>
      </c>
    </row>
    <row r="10" spans="1:55" ht="12" customHeight="1">
      <c r="A10" s="43"/>
      <c r="B10" s="541">
        <v>2</v>
      </c>
      <c r="C10" s="402">
        <f>IF(D11="","",COUNTA($K$8:K10))</f>
      </c>
      <c r="D10" s="238"/>
      <c r="E10" s="241"/>
      <c r="F10" s="406"/>
      <c r="G10" s="408" t="s">
        <v>86</v>
      </c>
      <c r="H10" s="404"/>
      <c r="I10" s="408" t="s">
        <v>81</v>
      </c>
      <c r="J10" s="404"/>
      <c r="K10" s="413"/>
      <c r="L10" s="415"/>
      <c r="M10" s="416"/>
      <c r="N10" s="421"/>
      <c r="O10" s="88"/>
      <c r="P10" s="89"/>
      <c r="Q10" s="90"/>
      <c r="R10" s="91"/>
      <c r="S10" s="92"/>
      <c r="T10" s="90"/>
      <c r="U10" s="80"/>
      <c r="V10" s="368">
        <f t="shared" si="0"/>
      </c>
      <c r="W10" s="21"/>
      <c r="X10" s="57">
        <f>C10</f>
      </c>
      <c r="Y10" s="58">
        <f>D11</f>
        <v>0</v>
      </c>
      <c r="Z10" s="58">
        <f>D10</f>
        <v>0</v>
      </c>
      <c r="AA10" s="59">
        <f t="shared" si="1"/>
        <v>0</v>
      </c>
      <c r="AB10" s="58" t="str">
        <f t="shared" si="4"/>
        <v>札幌</v>
      </c>
      <c r="AC10" s="58">
        <f t="shared" si="4"/>
        <v>0</v>
      </c>
      <c r="AD10" s="137">
        <f t="shared" si="5"/>
        <v>0</v>
      </c>
      <c r="AE10" s="20">
        <f t="shared" si="6"/>
      </c>
      <c r="AF10" s="23">
        <f t="shared" si="2"/>
        <v>0</v>
      </c>
      <c r="AG10" s="20">
        <f t="shared" si="3"/>
        <v>0</v>
      </c>
      <c r="AH10" s="27">
        <f>COUNTA(L10:M11)</f>
        <v>0</v>
      </c>
      <c r="AI10" s="60" t="s">
        <v>35</v>
      </c>
      <c r="AJ10" s="20" t="s">
        <v>30</v>
      </c>
      <c r="AK10" s="20" t="s">
        <v>29</v>
      </c>
      <c r="AL10" s="62" t="s">
        <v>36</v>
      </c>
      <c r="AM10" s="81" t="s">
        <v>1</v>
      </c>
      <c r="AN10" s="14"/>
      <c r="AO10" s="20">
        <f aca="true" t="shared" si="7" ref="AO10:AO20">COUNTIF(L9:L48,AL10)</f>
        <v>0</v>
      </c>
      <c r="AP10" s="194" t="s">
        <v>108</v>
      </c>
      <c r="AQ10" s="2"/>
      <c r="AR10" s="2"/>
      <c r="AS10" s="2"/>
      <c r="AT10" s="2"/>
      <c r="AU10" s="2"/>
      <c r="AV10" s="2"/>
      <c r="AW10" s="2"/>
      <c r="AX10" s="2"/>
      <c r="AY10" s="2"/>
      <c r="AZ10" s="2"/>
      <c r="BA10" s="2"/>
      <c r="BB10" s="2"/>
      <c r="BC10" s="246" t="s">
        <v>186</v>
      </c>
    </row>
    <row r="11" spans="1:55" ht="12" customHeight="1">
      <c r="A11" s="43"/>
      <c r="B11" s="536"/>
      <c r="C11" s="403"/>
      <c r="D11" s="239"/>
      <c r="E11" s="242"/>
      <c r="F11" s="407"/>
      <c r="G11" s="409"/>
      <c r="H11" s="405"/>
      <c r="I11" s="409"/>
      <c r="J11" s="405"/>
      <c r="K11" s="414"/>
      <c r="L11" s="419"/>
      <c r="M11" s="420"/>
      <c r="N11" s="422"/>
      <c r="O11" s="83"/>
      <c r="P11" s="84"/>
      <c r="Q11" s="85"/>
      <c r="R11" s="86"/>
      <c r="S11" s="87"/>
      <c r="T11" s="85"/>
      <c r="U11" s="82"/>
      <c r="V11" s="369">
        <f t="shared" si="0"/>
      </c>
      <c r="W11" s="21"/>
      <c r="X11" s="54">
        <f>C10</f>
      </c>
      <c r="Y11" s="55">
        <f>D11</f>
        <v>0</v>
      </c>
      <c r="Z11" s="55">
        <f>D10</f>
        <v>0</v>
      </c>
      <c r="AA11" s="56">
        <f>K10</f>
        <v>0</v>
      </c>
      <c r="AB11" s="55" t="str">
        <f t="shared" si="4"/>
        <v>札幌</v>
      </c>
      <c r="AC11" s="55">
        <f t="shared" si="4"/>
        <v>0</v>
      </c>
      <c r="AD11" s="137">
        <f t="shared" si="5"/>
        <v>0</v>
      </c>
      <c r="AE11" s="20">
        <f t="shared" si="6"/>
      </c>
      <c r="AF11" s="23">
        <f t="shared" si="2"/>
        <v>0</v>
      </c>
      <c r="AG11" s="20">
        <f t="shared" si="3"/>
        <v>0</v>
      </c>
      <c r="AH11" s="27"/>
      <c r="AI11" s="60" t="s">
        <v>37</v>
      </c>
      <c r="AJ11" s="20"/>
      <c r="AK11" s="20" t="s">
        <v>31</v>
      </c>
      <c r="AL11" s="62" t="s">
        <v>87</v>
      </c>
      <c r="AM11" s="81" t="s">
        <v>2</v>
      </c>
      <c r="AN11" s="14"/>
      <c r="AO11" s="20">
        <f t="shared" si="7"/>
        <v>0</v>
      </c>
      <c r="AP11" s="194" t="s">
        <v>105</v>
      </c>
      <c r="AQ11" s="2"/>
      <c r="AR11" s="2"/>
      <c r="AS11" s="2"/>
      <c r="AT11" s="2"/>
      <c r="AU11" s="2"/>
      <c r="AV11" s="2"/>
      <c r="AW11" s="2"/>
      <c r="AX11" s="2"/>
      <c r="AY11" s="2"/>
      <c r="AZ11" s="2"/>
      <c r="BA11" s="2"/>
      <c r="BB11" s="2"/>
      <c r="BC11" s="246" t="s">
        <v>187</v>
      </c>
    </row>
    <row r="12" spans="1:55" ht="12" customHeight="1">
      <c r="A12" s="43"/>
      <c r="B12" s="535">
        <v>3</v>
      </c>
      <c r="C12" s="402">
        <f>IF(D13="","",COUNTA($K$8:K12))</f>
      </c>
      <c r="D12" s="236"/>
      <c r="E12" s="235"/>
      <c r="F12" s="406"/>
      <c r="G12" s="408" t="s">
        <v>86</v>
      </c>
      <c r="H12" s="404"/>
      <c r="I12" s="408" t="s">
        <v>81</v>
      </c>
      <c r="J12" s="404"/>
      <c r="K12" s="413"/>
      <c r="L12" s="415"/>
      <c r="M12" s="416"/>
      <c r="N12" s="421"/>
      <c r="O12" s="75"/>
      <c r="P12" s="76"/>
      <c r="Q12" s="93"/>
      <c r="R12" s="78"/>
      <c r="S12" s="79"/>
      <c r="T12" s="93"/>
      <c r="U12" s="80"/>
      <c r="V12" s="368">
        <f t="shared" si="0"/>
      </c>
      <c r="W12" s="21"/>
      <c r="X12" s="57">
        <f>C12</f>
      </c>
      <c r="Y12" s="58">
        <f>D13</f>
        <v>0</v>
      </c>
      <c r="Z12" s="58">
        <f>D12</f>
        <v>0</v>
      </c>
      <c r="AA12" s="59">
        <f t="shared" si="1"/>
        <v>0</v>
      </c>
      <c r="AB12" s="58" t="str">
        <f t="shared" si="4"/>
        <v>札幌</v>
      </c>
      <c r="AC12" s="58">
        <f t="shared" si="4"/>
        <v>0</v>
      </c>
      <c r="AD12" s="137">
        <f t="shared" si="5"/>
        <v>0</v>
      </c>
      <c r="AE12" s="20">
        <f t="shared" si="6"/>
      </c>
      <c r="AF12" s="23">
        <f t="shared" si="2"/>
        <v>0</v>
      </c>
      <c r="AG12" s="20">
        <f t="shared" si="3"/>
        <v>0</v>
      </c>
      <c r="AH12" s="27">
        <f>COUNTA(L12:M13)</f>
        <v>0</v>
      </c>
      <c r="AI12" s="60" t="s">
        <v>38</v>
      </c>
      <c r="AJ12" s="24"/>
      <c r="AK12" s="61"/>
      <c r="AL12" s="62" t="s">
        <v>88</v>
      </c>
      <c r="AM12" s="81" t="s">
        <v>3</v>
      </c>
      <c r="AN12" s="14"/>
      <c r="AO12" s="20">
        <f t="shared" si="7"/>
        <v>0</v>
      </c>
      <c r="AP12" s="194" t="s">
        <v>109</v>
      </c>
      <c r="AQ12" s="2"/>
      <c r="AR12" s="2"/>
      <c r="AS12" s="2"/>
      <c r="AT12" s="2"/>
      <c r="AU12" s="2"/>
      <c r="AV12" s="2"/>
      <c r="AW12" s="2"/>
      <c r="AX12" s="2"/>
      <c r="AY12" s="2"/>
      <c r="AZ12" s="2"/>
      <c r="BA12" s="2"/>
      <c r="BB12" s="2"/>
      <c r="BC12" s="246" t="s">
        <v>188</v>
      </c>
    </row>
    <row r="13" spans="1:55" ht="12" customHeight="1">
      <c r="A13" s="43"/>
      <c r="B13" s="536"/>
      <c r="C13" s="403"/>
      <c r="D13" s="237"/>
      <c r="E13" s="243"/>
      <c r="F13" s="407"/>
      <c r="G13" s="409"/>
      <c r="H13" s="405"/>
      <c r="I13" s="409"/>
      <c r="J13" s="405"/>
      <c r="K13" s="414"/>
      <c r="L13" s="419"/>
      <c r="M13" s="420"/>
      <c r="N13" s="422"/>
      <c r="O13" s="83"/>
      <c r="P13" s="84"/>
      <c r="Q13" s="85"/>
      <c r="R13" s="86"/>
      <c r="S13" s="87"/>
      <c r="T13" s="85"/>
      <c r="U13" s="82"/>
      <c r="V13" s="369">
        <f t="shared" si="0"/>
      </c>
      <c r="W13" s="21"/>
      <c r="X13" s="54">
        <f>C12</f>
      </c>
      <c r="Y13" s="55">
        <f>D13</f>
        <v>0</v>
      </c>
      <c r="Z13" s="55">
        <f>D12</f>
        <v>0</v>
      </c>
      <c r="AA13" s="56">
        <f>K12</f>
        <v>0</v>
      </c>
      <c r="AB13" s="55" t="str">
        <f t="shared" si="4"/>
        <v>札幌</v>
      </c>
      <c r="AC13" s="55">
        <f t="shared" si="4"/>
        <v>0</v>
      </c>
      <c r="AD13" s="137">
        <f t="shared" si="5"/>
        <v>0</v>
      </c>
      <c r="AE13" s="20">
        <f t="shared" si="6"/>
      </c>
      <c r="AF13" s="23">
        <f t="shared" si="2"/>
        <v>0</v>
      </c>
      <c r="AG13" s="20">
        <f t="shared" si="3"/>
        <v>0</v>
      </c>
      <c r="AH13" s="27"/>
      <c r="AI13" s="60" t="s">
        <v>40</v>
      </c>
      <c r="AJ13" s="12"/>
      <c r="AK13" s="12"/>
      <c r="AL13" s="62" t="s">
        <v>41</v>
      </c>
      <c r="AM13" s="81" t="s">
        <v>4</v>
      </c>
      <c r="AN13" s="14"/>
      <c r="AO13" s="20">
        <f t="shared" si="7"/>
        <v>0</v>
      </c>
      <c r="AP13" s="194" t="s">
        <v>110</v>
      </c>
      <c r="AQ13" s="2"/>
      <c r="AR13" s="2"/>
      <c r="AS13" s="2"/>
      <c r="AT13" s="2"/>
      <c r="AU13" s="2"/>
      <c r="AV13" s="2"/>
      <c r="AW13" s="2"/>
      <c r="AX13" s="2"/>
      <c r="AY13" s="2"/>
      <c r="AZ13" s="2"/>
      <c r="BA13" s="2"/>
      <c r="BB13" s="2"/>
      <c r="BC13" s="246" t="s">
        <v>189</v>
      </c>
    </row>
    <row r="14" spans="1:55" ht="12" customHeight="1">
      <c r="A14" s="43"/>
      <c r="B14" s="535">
        <v>4</v>
      </c>
      <c r="C14" s="402">
        <f>IF(D15="","",COUNTA($K$8:K14))</f>
      </c>
      <c r="D14" s="238"/>
      <c r="E14" s="241"/>
      <c r="F14" s="406"/>
      <c r="G14" s="408" t="s">
        <v>86</v>
      </c>
      <c r="H14" s="404"/>
      <c r="I14" s="408" t="s">
        <v>81</v>
      </c>
      <c r="J14" s="404"/>
      <c r="K14" s="413"/>
      <c r="L14" s="415"/>
      <c r="M14" s="416"/>
      <c r="N14" s="421"/>
      <c r="O14" s="75"/>
      <c r="P14" s="76"/>
      <c r="Q14" s="93"/>
      <c r="R14" s="78"/>
      <c r="S14" s="79"/>
      <c r="T14" s="93"/>
      <c r="U14" s="80"/>
      <c r="V14" s="368">
        <f t="shared" si="0"/>
      </c>
      <c r="W14" s="21"/>
      <c r="X14" s="57">
        <f>C14</f>
      </c>
      <c r="Y14" s="58">
        <f>D15</f>
        <v>0</v>
      </c>
      <c r="Z14" s="58">
        <f>D14</f>
        <v>0</v>
      </c>
      <c r="AA14" s="59">
        <f t="shared" si="1"/>
        <v>0</v>
      </c>
      <c r="AB14" s="58" t="str">
        <f t="shared" si="4"/>
        <v>札幌</v>
      </c>
      <c r="AC14" s="58">
        <f t="shared" si="4"/>
        <v>0</v>
      </c>
      <c r="AD14" s="137">
        <f t="shared" si="5"/>
        <v>0</v>
      </c>
      <c r="AE14" s="20">
        <f t="shared" si="6"/>
      </c>
      <c r="AF14" s="23">
        <f t="shared" si="2"/>
        <v>0</v>
      </c>
      <c r="AG14" s="20">
        <f t="shared" si="3"/>
        <v>0</v>
      </c>
      <c r="AH14" s="27">
        <f>COUNTA(L14:M15)</f>
        <v>0</v>
      </c>
      <c r="AI14" s="60" t="s">
        <v>42</v>
      </c>
      <c r="AJ14" s="12">
        <v>1</v>
      </c>
      <c r="AK14" s="12"/>
      <c r="AL14" s="62" t="s">
        <v>43</v>
      </c>
      <c r="AM14" s="81" t="s">
        <v>44</v>
      </c>
      <c r="AN14" s="14"/>
      <c r="AO14" s="20">
        <f t="shared" si="7"/>
        <v>0</v>
      </c>
      <c r="AP14" s="2"/>
      <c r="AQ14" s="2"/>
      <c r="AR14" s="2"/>
      <c r="AS14" s="2"/>
      <c r="AT14" s="2"/>
      <c r="AU14" s="2"/>
      <c r="AV14" s="2"/>
      <c r="AW14" s="2"/>
      <c r="AX14" s="2"/>
      <c r="AY14" s="2"/>
      <c r="AZ14" s="2"/>
      <c r="BA14" s="2"/>
      <c r="BB14" s="2"/>
      <c r="BC14" s="246" t="s">
        <v>190</v>
      </c>
    </row>
    <row r="15" spans="1:55" ht="12" customHeight="1">
      <c r="A15" s="43"/>
      <c r="B15" s="536"/>
      <c r="C15" s="403"/>
      <c r="D15" s="239"/>
      <c r="E15" s="242"/>
      <c r="F15" s="407"/>
      <c r="G15" s="409"/>
      <c r="H15" s="405"/>
      <c r="I15" s="409"/>
      <c r="J15" s="405"/>
      <c r="K15" s="414"/>
      <c r="L15" s="419"/>
      <c r="M15" s="420"/>
      <c r="N15" s="422"/>
      <c r="O15" s="83"/>
      <c r="P15" s="84"/>
      <c r="Q15" s="85"/>
      <c r="R15" s="86"/>
      <c r="S15" s="87"/>
      <c r="T15" s="85"/>
      <c r="U15" s="82"/>
      <c r="V15" s="369">
        <f t="shared" si="0"/>
      </c>
      <c r="W15" s="17"/>
      <c r="X15" s="54">
        <f>C14</f>
      </c>
      <c r="Y15" s="55">
        <f>D15</f>
        <v>0</v>
      </c>
      <c r="Z15" s="55">
        <f>D14</f>
        <v>0</v>
      </c>
      <c r="AA15" s="56">
        <f>K14</f>
        <v>0</v>
      </c>
      <c r="AB15" s="55" t="str">
        <f t="shared" si="4"/>
        <v>札幌</v>
      </c>
      <c r="AC15" s="55">
        <f t="shared" si="4"/>
        <v>0</v>
      </c>
      <c r="AD15" s="137">
        <f t="shared" si="5"/>
        <v>0</v>
      </c>
      <c r="AE15" s="20">
        <f t="shared" si="6"/>
      </c>
      <c r="AF15" s="23">
        <f t="shared" si="2"/>
        <v>0</v>
      </c>
      <c r="AG15" s="20">
        <f t="shared" si="3"/>
        <v>0</v>
      </c>
      <c r="AH15" s="27"/>
      <c r="AI15" s="60" t="s">
        <v>45</v>
      </c>
      <c r="AJ15" s="12">
        <v>2</v>
      </c>
      <c r="AK15" s="12"/>
      <c r="AL15" s="62" t="s">
        <v>89</v>
      </c>
      <c r="AM15" s="81" t="s">
        <v>26</v>
      </c>
      <c r="AN15" s="14"/>
      <c r="AO15" s="20">
        <f t="shared" si="7"/>
        <v>0</v>
      </c>
      <c r="AP15" s="2"/>
      <c r="AQ15" s="2"/>
      <c r="AR15" s="2"/>
      <c r="AS15" s="2"/>
      <c r="AT15" s="2"/>
      <c r="AU15" s="2"/>
      <c r="AV15" s="2"/>
      <c r="AW15" s="2"/>
      <c r="AX15" s="2"/>
      <c r="AY15" s="2"/>
      <c r="AZ15" s="2"/>
      <c r="BA15" s="2"/>
      <c r="BB15" s="2"/>
      <c r="BC15" s="246" t="s">
        <v>191</v>
      </c>
    </row>
    <row r="16" spans="1:55" ht="12" customHeight="1">
      <c r="A16" s="43"/>
      <c r="B16" s="535">
        <v>5</v>
      </c>
      <c r="C16" s="402">
        <f>IF(D17="","",COUNTA($K$8:K16))</f>
      </c>
      <c r="D16" s="236"/>
      <c r="E16" s="235"/>
      <c r="F16" s="406"/>
      <c r="G16" s="408" t="s">
        <v>86</v>
      </c>
      <c r="H16" s="404"/>
      <c r="I16" s="408" t="s">
        <v>81</v>
      </c>
      <c r="J16" s="404"/>
      <c r="K16" s="413"/>
      <c r="L16" s="415"/>
      <c r="M16" s="416"/>
      <c r="N16" s="421"/>
      <c r="O16" s="75"/>
      <c r="P16" s="76"/>
      <c r="Q16" s="93"/>
      <c r="R16" s="78"/>
      <c r="S16" s="79"/>
      <c r="T16" s="93"/>
      <c r="U16" s="80"/>
      <c r="V16" s="368">
        <f t="shared" si="0"/>
      </c>
      <c r="W16" s="17"/>
      <c r="X16" s="57">
        <f>C16</f>
      </c>
      <c r="Y16" s="58">
        <f>D17</f>
        <v>0</v>
      </c>
      <c r="Z16" s="58">
        <f>D16</f>
        <v>0</v>
      </c>
      <c r="AA16" s="59">
        <f t="shared" si="1"/>
        <v>0</v>
      </c>
      <c r="AB16" s="58" t="str">
        <f t="shared" si="4"/>
        <v>札幌</v>
      </c>
      <c r="AC16" s="58">
        <f t="shared" si="4"/>
        <v>0</v>
      </c>
      <c r="AD16" s="137">
        <f t="shared" si="5"/>
        <v>0</v>
      </c>
      <c r="AE16" s="20">
        <f t="shared" si="6"/>
      </c>
      <c r="AF16" s="23">
        <f t="shared" si="2"/>
        <v>0</v>
      </c>
      <c r="AG16" s="20">
        <f t="shared" si="3"/>
        <v>0</v>
      </c>
      <c r="AH16" s="27">
        <f>COUNTA(L16:M17)</f>
        <v>0</v>
      </c>
      <c r="AI16" s="60" t="s">
        <v>46</v>
      </c>
      <c r="AJ16" s="12">
        <v>3</v>
      </c>
      <c r="AK16" s="12"/>
      <c r="AL16" s="62" t="s">
        <v>44</v>
      </c>
      <c r="AM16" s="81" t="s">
        <v>39</v>
      </c>
      <c r="AN16" s="14"/>
      <c r="AO16" s="20">
        <f t="shared" si="7"/>
        <v>0</v>
      </c>
      <c r="AP16" s="2"/>
      <c r="AQ16" s="2"/>
      <c r="AR16" s="2"/>
      <c r="AS16" s="2"/>
      <c r="AT16" s="2"/>
      <c r="AU16" s="2"/>
      <c r="AV16" s="2"/>
      <c r="AW16" s="2"/>
      <c r="AX16" s="2"/>
      <c r="AY16" s="2"/>
      <c r="AZ16" s="2"/>
      <c r="BA16" s="2"/>
      <c r="BB16" s="2"/>
      <c r="BC16" s="246" t="s">
        <v>192</v>
      </c>
    </row>
    <row r="17" spans="1:54" ht="12" customHeight="1">
      <c r="A17" s="43"/>
      <c r="B17" s="536"/>
      <c r="C17" s="403"/>
      <c r="D17" s="237"/>
      <c r="E17" s="243"/>
      <c r="F17" s="407"/>
      <c r="G17" s="409"/>
      <c r="H17" s="405"/>
      <c r="I17" s="409"/>
      <c r="J17" s="405"/>
      <c r="K17" s="414"/>
      <c r="L17" s="419"/>
      <c r="M17" s="420"/>
      <c r="N17" s="422"/>
      <c r="O17" s="83"/>
      <c r="P17" s="84"/>
      <c r="Q17" s="85"/>
      <c r="R17" s="86"/>
      <c r="S17" s="87"/>
      <c r="T17" s="85"/>
      <c r="U17" s="82"/>
      <c r="V17" s="369">
        <f t="shared" si="0"/>
      </c>
      <c r="W17" s="17"/>
      <c r="X17" s="54">
        <f>C16</f>
      </c>
      <c r="Y17" s="55">
        <f>D17</f>
        <v>0</v>
      </c>
      <c r="Z17" s="55">
        <f>D16</f>
        <v>0</v>
      </c>
      <c r="AA17" s="56">
        <f>K16</f>
        <v>0</v>
      </c>
      <c r="AB17" s="55" t="str">
        <f t="shared" si="4"/>
        <v>札幌</v>
      </c>
      <c r="AC17" s="55">
        <f t="shared" si="4"/>
        <v>0</v>
      </c>
      <c r="AD17" s="137">
        <f t="shared" si="5"/>
        <v>0</v>
      </c>
      <c r="AE17" s="20">
        <f t="shared" si="6"/>
      </c>
      <c r="AF17" s="23">
        <f t="shared" si="2"/>
        <v>0</v>
      </c>
      <c r="AG17" s="20">
        <f t="shared" si="3"/>
        <v>0</v>
      </c>
      <c r="AH17" s="27"/>
      <c r="AI17" s="60" t="s">
        <v>47</v>
      </c>
      <c r="AJ17" s="12"/>
      <c r="AK17" s="12"/>
      <c r="AL17" s="62" t="s">
        <v>48</v>
      </c>
      <c r="AM17" s="81" t="s">
        <v>49</v>
      </c>
      <c r="AN17" s="14"/>
      <c r="AO17" s="20">
        <f t="shared" si="7"/>
        <v>0</v>
      </c>
      <c r="AP17" s="2"/>
      <c r="AQ17" s="2"/>
      <c r="AR17" s="2"/>
      <c r="AS17" s="2"/>
      <c r="AT17" s="2"/>
      <c r="AU17" s="2"/>
      <c r="AV17" s="2"/>
      <c r="AW17" s="2"/>
      <c r="AX17" s="2"/>
      <c r="AY17" s="2"/>
      <c r="AZ17" s="2"/>
      <c r="BA17" s="2"/>
      <c r="BB17" s="2"/>
    </row>
    <row r="18" spans="1:54" ht="12" customHeight="1">
      <c r="A18" s="43"/>
      <c r="B18" s="535">
        <v>6</v>
      </c>
      <c r="C18" s="402">
        <f>IF(D19="","",COUNTA($K$8:K18))</f>
      </c>
      <c r="D18" s="238"/>
      <c r="E18" s="241"/>
      <c r="F18" s="406"/>
      <c r="G18" s="408" t="s">
        <v>86</v>
      </c>
      <c r="H18" s="404"/>
      <c r="I18" s="408" t="s">
        <v>81</v>
      </c>
      <c r="J18" s="539"/>
      <c r="K18" s="413"/>
      <c r="L18" s="415"/>
      <c r="M18" s="416"/>
      <c r="N18" s="421"/>
      <c r="O18" s="75"/>
      <c r="P18" s="76"/>
      <c r="Q18" s="93"/>
      <c r="R18" s="78"/>
      <c r="S18" s="79"/>
      <c r="T18" s="93"/>
      <c r="U18" s="80"/>
      <c r="V18" s="368">
        <f t="shared" si="0"/>
      </c>
      <c r="W18" s="17"/>
      <c r="X18" s="57">
        <f>C18</f>
      </c>
      <c r="Y18" s="58">
        <f>D19</f>
        <v>0</v>
      </c>
      <c r="Z18" s="58">
        <f>D18</f>
        <v>0</v>
      </c>
      <c r="AA18" s="59">
        <f t="shared" si="1"/>
        <v>0</v>
      </c>
      <c r="AB18" s="58" t="str">
        <f t="shared" si="4"/>
        <v>札幌</v>
      </c>
      <c r="AC18" s="58">
        <f t="shared" si="4"/>
        <v>0</v>
      </c>
      <c r="AD18" s="137">
        <f t="shared" si="5"/>
        <v>0</v>
      </c>
      <c r="AE18" s="20">
        <f t="shared" si="6"/>
      </c>
      <c r="AF18" s="23">
        <f t="shared" si="2"/>
        <v>0</v>
      </c>
      <c r="AG18" s="20">
        <f t="shared" si="3"/>
        <v>0</v>
      </c>
      <c r="AH18" s="27">
        <f>COUNTA(L18:M19)</f>
        <v>0</v>
      </c>
      <c r="AI18" s="60" t="s">
        <v>50</v>
      </c>
      <c r="AJ18" s="12"/>
      <c r="AK18" s="12"/>
      <c r="AL18" s="62" t="s">
        <v>26</v>
      </c>
      <c r="AM18" s="81"/>
      <c r="AN18" s="14"/>
      <c r="AO18" s="20">
        <f t="shared" si="7"/>
        <v>0</v>
      </c>
      <c r="AP18" s="2"/>
      <c r="AQ18" s="2"/>
      <c r="AR18" s="2"/>
      <c r="AS18" s="2"/>
      <c r="AT18" s="2"/>
      <c r="AU18" s="2"/>
      <c r="AV18" s="2"/>
      <c r="AW18" s="2"/>
      <c r="AX18" s="2"/>
      <c r="AY18" s="2"/>
      <c r="AZ18" s="2"/>
      <c r="BA18" s="2"/>
      <c r="BB18" s="2"/>
    </row>
    <row r="19" spans="1:54" ht="12" customHeight="1">
      <c r="A19" s="43"/>
      <c r="B19" s="536"/>
      <c r="C19" s="403"/>
      <c r="D19" s="239"/>
      <c r="E19" s="242"/>
      <c r="F19" s="407"/>
      <c r="G19" s="409"/>
      <c r="H19" s="405"/>
      <c r="I19" s="409"/>
      <c r="J19" s="540"/>
      <c r="K19" s="414"/>
      <c r="L19" s="419"/>
      <c r="M19" s="420"/>
      <c r="N19" s="422"/>
      <c r="O19" s="83"/>
      <c r="P19" s="84"/>
      <c r="Q19" s="85"/>
      <c r="R19" s="86"/>
      <c r="S19" s="87"/>
      <c r="T19" s="85"/>
      <c r="U19" s="82"/>
      <c r="V19" s="369">
        <f t="shared" si="0"/>
      </c>
      <c r="W19" s="17"/>
      <c r="X19" s="54">
        <f>C18</f>
      </c>
      <c r="Y19" s="55">
        <f>D19</f>
        <v>0</v>
      </c>
      <c r="Z19" s="55">
        <f>D18</f>
        <v>0</v>
      </c>
      <c r="AA19" s="56">
        <f>K18</f>
        <v>0</v>
      </c>
      <c r="AB19" s="55" t="str">
        <f t="shared" si="4"/>
        <v>札幌</v>
      </c>
      <c r="AC19" s="55">
        <f t="shared" si="4"/>
        <v>0</v>
      </c>
      <c r="AD19" s="137">
        <f t="shared" si="5"/>
        <v>0</v>
      </c>
      <c r="AE19" s="20">
        <f t="shared" si="6"/>
      </c>
      <c r="AF19" s="23">
        <f t="shared" si="2"/>
        <v>0</v>
      </c>
      <c r="AG19" s="20">
        <f t="shared" si="3"/>
        <v>0</v>
      </c>
      <c r="AH19" s="27"/>
      <c r="AI19" s="60" t="s">
        <v>11</v>
      </c>
      <c r="AJ19" s="12"/>
      <c r="AK19" s="12"/>
      <c r="AL19" s="62" t="s">
        <v>39</v>
      </c>
      <c r="AM19" s="94"/>
      <c r="AN19" s="14"/>
      <c r="AO19" s="20">
        <f t="shared" si="7"/>
        <v>0</v>
      </c>
      <c r="AP19" s="2"/>
      <c r="AQ19" s="2"/>
      <c r="AR19" s="2"/>
      <c r="AS19" s="2"/>
      <c r="AT19" s="2"/>
      <c r="AU19" s="2"/>
      <c r="AV19" s="2"/>
      <c r="AW19" s="2"/>
      <c r="AX19" s="2"/>
      <c r="AY19" s="2"/>
      <c r="AZ19" s="2"/>
      <c r="BA19" s="2"/>
      <c r="BB19" s="2"/>
    </row>
    <row r="20" spans="1:54" ht="12" customHeight="1">
      <c r="A20" s="43"/>
      <c r="B20" s="535">
        <v>7</v>
      </c>
      <c r="C20" s="402">
        <f>IF(D21="","",COUNTA($K$8:K20))</f>
      </c>
      <c r="D20" s="236"/>
      <c r="E20" s="235"/>
      <c r="F20" s="406"/>
      <c r="G20" s="408" t="s">
        <v>86</v>
      </c>
      <c r="H20" s="404"/>
      <c r="I20" s="408" t="s">
        <v>81</v>
      </c>
      <c r="J20" s="539"/>
      <c r="K20" s="413"/>
      <c r="L20" s="415"/>
      <c r="M20" s="416"/>
      <c r="N20" s="421"/>
      <c r="O20" s="75"/>
      <c r="P20" s="76"/>
      <c r="Q20" s="93"/>
      <c r="R20" s="78"/>
      <c r="S20" s="79"/>
      <c r="T20" s="93"/>
      <c r="U20" s="80"/>
      <c r="V20" s="368">
        <f t="shared" si="0"/>
      </c>
      <c r="W20" s="17"/>
      <c r="X20" s="57">
        <f>C20</f>
      </c>
      <c r="Y20" s="58">
        <f>D21</f>
        <v>0</v>
      </c>
      <c r="Z20" s="58">
        <f>D20</f>
        <v>0</v>
      </c>
      <c r="AA20" s="59">
        <f t="shared" si="1"/>
        <v>0</v>
      </c>
      <c r="AB20" s="58" t="str">
        <f t="shared" si="4"/>
        <v>札幌</v>
      </c>
      <c r="AC20" s="58">
        <f t="shared" si="4"/>
        <v>0</v>
      </c>
      <c r="AD20" s="137">
        <f t="shared" si="5"/>
        <v>0</v>
      </c>
      <c r="AE20" s="20">
        <f t="shared" si="6"/>
      </c>
      <c r="AF20" s="23">
        <f t="shared" si="2"/>
        <v>0</v>
      </c>
      <c r="AG20" s="20">
        <f t="shared" si="3"/>
        <v>0</v>
      </c>
      <c r="AH20" s="27">
        <f>COUNTA(L20:M21)</f>
        <v>0</v>
      </c>
      <c r="AI20" s="60" t="s">
        <v>51</v>
      </c>
      <c r="AJ20" s="12"/>
      <c r="AK20" s="12"/>
      <c r="AL20" s="62" t="s">
        <v>52</v>
      </c>
      <c r="AM20" s="25"/>
      <c r="AN20" s="14"/>
      <c r="AO20" s="20">
        <f t="shared" si="7"/>
        <v>0</v>
      </c>
      <c r="AP20" s="2"/>
      <c r="AQ20" s="2"/>
      <c r="AR20" s="2"/>
      <c r="AS20" s="2"/>
      <c r="AT20" s="2"/>
      <c r="AU20" s="2"/>
      <c r="AV20" s="2"/>
      <c r="AW20" s="2"/>
      <c r="AX20" s="2"/>
      <c r="AY20" s="2"/>
      <c r="AZ20" s="2"/>
      <c r="BA20" s="2"/>
      <c r="BB20" s="2"/>
    </row>
    <row r="21" spans="1:54" ht="12" customHeight="1">
      <c r="A21" s="43"/>
      <c r="B21" s="536"/>
      <c r="C21" s="403"/>
      <c r="D21" s="237"/>
      <c r="E21" s="243"/>
      <c r="F21" s="407"/>
      <c r="G21" s="409"/>
      <c r="H21" s="405"/>
      <c r="I21" s="409"/>
      <c r="J21" s="540"/>
      <c r="K21" s="414"/>
      <c r="L21" s="419"/>
      <c r="M21" s="420"/>
      <c r="N21" s="422"/>
      <c r="O21" s="83"/>
      <c r="P21" s="84"/>
      <c r="Q21" s="85"/>
      <c r="R21" s="86"/>
      <c r="S21" s="87"/>
      <c r="T21" s="85"/>
      <c r="U21" s="82"/>
      <c r="V21" s="369">
        <f t="shared" si="0"/>
      </c>
      <c r="W21" s="17"/>
      <c r="X21" s="54">
        <f>C20</f>
      </c>
      <c r="Y21" s="55">
        <f>D21</f>
        <v>0</v>
      </c>
      <c r="Z21" s="55">
        <f>D20</f>
        <v>0</v>
      </c>
      <c r="AA21" s="56">
        <f>K20</f>
        <v>0</v>
      </c>
      <c r="AB21" s="55" t="str">
        <f t="shared" si="4"/>
        <v>札幌</v>
      </c>
      <c r="AC21" s="55">
        <f t="shared" si="4"/>
        <v>0</v>
      </c>
      <c r="AD21" s="137">
        <f t="shared" si="5"/>
        <v>0</v>
      </c>
      <c r="AE21" s="20">
        <f t="shared" si="6"/>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535">
        <v>8</v>
      </c>
      <c r="C22" s="402">
        <f>IF(D23="","",COUNTA($K$8:K22))</f>
      </c>
      <c r="D22" s="238"/>
      <c r="E22" s="241"/>
      <c r="F22" s="406"/>
      <c r="G22" s="408" t="s">
        <v>86</v>
      </c>
      <c r="H22" s="404"/>
      <c r="I22" s="408" t="s">
        <v>81</v>
      </c>
      <c r="J22" s="539"/>
      <c r="K22" s="413"/>
      <c r="L22" s="415"/>
      <c r="M22" s="416"/>
      <c r="N22" s="421"/>
      <c r="O22" s="75"/>
      <c r="P22" s="76"/>
      <c r="Q22" s="93"/>
      <c r="R22" s="78"/>
      <c r="S22" s="79"/>
      <c r="T22" s="93"/>
      <c r="U22" s="80"/>
      <c r="V22" s="368">
        <f t="shared" si="0"/>
      </c>
      <c r="W22" s="17"/>
      <c r="X22" s="57">
        <f>C22</f>
      </c>
      <c r="Y22" s="58">
        <f>D23</f>
        <v>0</v>
      </c>
      <c r="Z22" s="58">
        <f>D22</f>
        <v>0</v>
      </c>
      <c r="AA22" s="59">
        <f t="shared" si="1"/>
        <v>0</v>
      </c>
      <c r="AB22" s="58" t="str">
        <f t="shared" si="4"/>
        <v>札幌</v>
      </c>
      <c r="AC22" s="58">
        <f t="shared" si="4"/>
        <v>0</v>
      </c>
      <c r="AD22" s="137">
        <f t="shared" si="5"/>
        <v>0</v>
      </c>
      <c r="AE22" s="20">
        <f t="shared" si="6"/>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536"/>
      <c r="C23" s="403"/>
      <c r="D23" s="239"/>
      <c r="E23" s="242"/>
      <c r="F23" s="407"/>
      <c r="G23" s="409"/>
      <c r="H23" s="405"/>
      <c r="I23" s="409"/>
      <c r="J23" s="540"/>
      <c r="K23" s="414"/>
      <c r="L23" s="419"/>
      <c r="M23" s="420"/>
      <c r="N23" s="422"/>
      <c r="O23" s="83"/>
      <c r="P23" s="84"/>
      <c r="Q23" s="85"/>
      <c r="R23" s="86"/>
      <c r="S23" s="87"/>
      <c r="T23" s="85"/>
      <c r="U23" s="82"/>
      <c r="V23" s="369">
        <f t="shared" si="0"/>
      </c>
      <c r="W23" s="17"/>
      <c r="X23" s="54">
        <f>C22</f>
      </c>
      <c r="Y23" s="55">
        <f>D23</f>
        <v>0</v>
      </c>
      <c r="Z23" s="55">
        <f>D22</f>
        <v>0</v>
      </c>
      <c r="AA23" s="56">
        <f>K22</f>
        <v>0</v>
      </c>
      <c r="AB23" s="55" t="str">
        <f t="shared" si="4"/>
        <v>札幌</v>
      </c>
      <c r="AC23" s="55">
        <f t="shared" si="4"/>
        <v>0</v>
      </c>
      <c r="AD23" s="137">
        <f t="shared" si="5"/>
        <v>0</v>
      </c>
      <c r="AE23" s="20">
        <f t="shared" si="6"/>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535">
        <v>9</v>
      </c>
      <c r="C24" s="402">
        <f>IF(D25="","",COUNTA($K$8:K24))</f>
      </c>
      <c r="D24" s="236"/>
      <c r="E24" s="235"/>
      <c r="F24" s="406"/>
      <c r="G24" s="408" t="s">
        <v>86</v>
      </c>
      <c r="H24" s="404"/>
      <c r="I24" s="408" t="s">
        <v>81</v>
      </c>
      <c r="J24" s="539"/>
      <c r="K24" s="413"/>
      <c r="L24" s="415"/>
      <c r="M24" s="416"/>
      <c r="N24" s="421"/>
      <c r="O24" s="75"/>
      <c r="P24" s="76"/>
      <c r="Q24" s="93"/>
      <c r="R24" s="78"/>
      <c r="S24" s="79"/>
      <c r="T24" s="93"/>
      <c r="U24" s="80"/>
      <c r="V24" s="368">
        <f t="shared" si="0"/>
      </c>
      <c r="W24" s="17"/>
      <c r="X24" s="57">
        <f>C24</f>
      </c>
      <c r="Y24" s="58">
        <f>D25</f>
        <v>0</v>
      </c>
      <c r="Z24" s="58">
        <f>D24</f>
        <v>0</v>
      </c>
      <c r="AA24" s="59">
        <f t="shared" si="1"/>
        <v>0</v>
      </c>
      <c r="AB24" s="58" t="str">
        <f t="shared" si="4"/>
        <v>札幌</v>
      </c>
      <c r="AC24" s="58">
        <f t="shared" si="4"/>
        <v>0</v>
      </c>
      <c r="AD24" s="137">
        <f t="shared" si="5"/>
        <v>0</v>
      </c>
      <c r="AE24" s="20">
        <f t="shared" si="6"/>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536"/>
      <c r="C25" s="403"/>
      <c r="D25" s="237"/>
      <c r="E25" s="243"/>
      <c r="F25" s="407"/>
      <c r="G25" s="409"/>
      <c r="H25" s="405"/>
      <c r="I25" s="409"/>
      <c r="J25" s="540"/>
      <c r="K25" s="414"/>
      <c r="L25" s="419"/>
      <c r="M25" s="420"/>
      <c r="N25" s="422"/>
      <c r="O25" s="83"/>
      <c r="P25" s="84"/>
      <c r="Q25" s="85"/>
      <c r="R25" s="86"/>
      <c r="S25" s="87"/>
      <c r="T25" s="85"/>
      <c r="U25" s="82"/>
      <c r="V25" s="369">
        <f t="shared" si="0"/>
      </c>
      <c r="W25" s="17"/>
      <c r="X25" s="54">
        <f>C24</f>
      </c>
      <c r="Y25" s="55">
        <f>D25</f>
        <v>0</v>
      </c>
      <c r="Z25" s="55">
        <f>D24</f>
        <v>0</v>
      </c>
      <c r="AA25" s="56">
        <f>K24</f>
        <v>0</v>
      </c>
      <c r="AB25" s="55" t="str">
        <f t="shared" si="4"/>
        <v>札幌</v>
      </c>
      <c r="AC25" s="55">
        <f t="shared" si="4"/>
        <v>0</v>
      </c>
      <c r="AD25" s="137">
        <f t="shared" si="5"/>
        <v>0</v>
      </c>
      <c r="AE25" s="20">
        <f t="shared" si="6"/>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535">
        <v>10</v>
      </c>
      <c r="C26" s="402">
        <f>IF(D27="","",COUNTA($K$8:K26))</f>
      </c>
      <c r="D26" s="238"/>
      <c r="E26" s="241"/>
      <c r="F26" s="406"/>
      <c r="G26" s="408" t="s">
        <v>86</v>
      </c>
      <c r="H26" s="404"/>
      <c r="I26" s="408" t="s">
        <v>81</v>
      </c>
      <c r="J26" s="539"/>
      <c r="K26" s="413"/>
      <c r="L26" s="415"/>
      <c r="M26" s="416"/>
      <c r="N26" s="421"/>
      <c r="O26" s="75"/>
      <c r="P26" s="76"/>
      <c r="Q26" s="93"/>
      <c r="R26" s="78"/>
      <c r="S26" s="79"/>
      <c r="T26" s="93"/>
      <c r="U26" s="80"/>
      <c r="V26" s="368">
        <f t="shared" si="0"/>
      </c>
      <c r="W26" s="17"/>
      <c r="X26" s="57">
        <f>C26</f>
      </c>
      <c r="Y26" s="58">
        <f>D27</f>
        <v>0</v>
      </c>
      <c r="Z26" s="58">
        <f>D26</f>
        <v>0</v>
      </c>
      <c r="AA26" s="59">
        <f t="shared" si="1"/>
        <v>0</v>
      </c>
      <c r="AB26" s="58" t="str">
        <f t="shared" si="4"/>
        <v>札幌</v>
      </c>
      <c r="AC26" s="58">
        <f t="shared" si="4"/>
        <v>0</v>
      </c>
      <c r="AD26" s="137">
        <f t="shared" si="5"/>
        <v>0</v>
      </c>
      <c r="AE26" s="20">
        <f t="shared" si="6"/>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536"/>
      <c r="C27" s="403"/>
      <c r="D27" s="239"/>
      <c r="E27" s="242"/>
      <c r="F27" s="407"/>
      <c r="G27" s="409"/>
      <c r="H27" s="405"/>
      <c r="I27" s="409"/>
      <c r="J27" s="540"/>
      <c r="K27" s="414"/>
      <c r="L27" s="419"/>
      <c r="M27" s="420"/>
      <c r="N27" s="422"/>
      <c r="O27" s="83"/>
      <c r="P27" s="84"/>
      <c r="Q27" s="85"/>
      <c r="R27" s="86"/>
      <c r="S27" s="87"/>
      <c r="T27" s="85"/>
      <c r="U27" s="82"/>
      <c r="V27" s="369">
        <f t="shared" si="0"/>
      </c>
      <c r="W27" s="17"/>
      <c r="X27" s="54">
        <f>C26</f>
      </c>
      <c r="Y27" s="55">
        <f>D27</f>
        <v>0</v>
      </c>
      <c r="Z27" s="55">
        <f>D26</f>
        <v>0</v>
      </c>
      <c r="AA27" s="56">
        <f>K26</f>
        <v>0</v>
      </c>
      <c r="AB27" s="55" t="str">
        <f t="shared" si="4"/>
        <v>札幌</v>
      </c>
      <c r="AC27" s="55">
        <f t="shared" si="4"/>
        <v>0</v>
      </c>
      <c r="AD27" s="137">
        <f t="shared" si="5"/>
        <v>0</v>
      </c>
      <c r="AE27" s="20">
        <f t="shared" si="6"/>
      </c>
      <c r="AF27" s="23">
        <f t="shared" si="2"/>
        <v>0</v>
      </c>
      <c r="AG27" s="20">
        <f t="shared" si="3"/>
        <v>0</v>
      </c>
      <c r="AH27" s="27"/>
      <c r="AI27" s="60" t="s">
        <v>285</v>
      </c>
      <c r="AJ27" s="12"/>
      <c r="AK27" s="12"/>
      <c r="AL27" s="12"/>
      <c r="AM27" s="12"/>
      <c r="AN27" s="14"/>
      <c r="AO27" s="14"/>
      <c r="AP27" s="2"/>
      <c r="AQ27" s="2"/>
      <c r="AR27" s="2"/>
      <c r="AS27" s="2"/>
      <c r="AT27" s="2"/>
      <c r="AU27" s="2"/>
      <c r="AV27" s="2"/>
      <c r="AW27" s="2"/>
      <c r="AX27" s="2"/>
      <c r="AY27" s="2"/>
      <c r="AZ27" s="2"/>
      <c r="BA27" s="2"/>
      <c r="BB27" s="2"/>
    </row>
    <row r="28" spans="1:54" ht="12" customHeight="1">
      <c r="A28" s="43"/>
      <c r="B28" s="535">
        <v>11</v>
      </c>
      <c r="C28" s="402">
        <f>IF(D29="","",COUNTA($K$8:K28))</f>
      </c>
      <c r="D28" s="236"/>
      <c r="E28" s="235"/>
      <c r="F28" s="406"/>
      <c r="G28" s="408" t="s">
        <v>86</v>
      </c>
      <c r="H28" s="404"/>
      <c r="I28" s="408" t="s">
        <v>81</v>
      </c>
      <c r="J28" s="404"/>
      <c r="K28" s="413"/>
      <c r="L28" s="415"/>
      <c r="M28" s="416"/>
      <c r="N28" s="421"/>
      <c r="O28" s="75"/>
      <c r="P28" s="76"/>
      <c r="Q28" s="93"/>
      <c r="R28" s="78"/>
      <c r="S28" s="79"/>
      <c r="T28" s="93"/>
      <c r="U28" s="80"/>
      <c r="V28" s="368">
        <f t="shared" si="0"/>
      </c>
      <c r="W28" s="17"/>
      <c r="X28" s="57">
        <f>C28</f>
      </c>
      <c r="Y28" s="58">
        <f>D29</f>
        <v>0</v>
      </c>
      <c r="Z28" s="58">
        <f>D28</f>
        <v>0</v>
      </c>
      <c r="AA28" s="59">
        <f t="shared" si="1"/>
        <v>0</v>
      </c>
      <c r="AB28" s="58" t="str">
        <f t="shared" si="4"/>
        <v>札幌</v>
      </c>
      <c r="AC28" s="58">
        <f t="shared" si="4"/>
        <v>0</v>
      </c>
      <c r="AD28" s="137">
        <f t="shared" si="5"/>
        <v>0</v>
      </c>
      <c r="AE28" s="20">
        <f t="shared" si="6"/>
      </c>
      <c r="AF28" s="23">
        <f t="shared" si="2"/>
        <v>0</v>
      </c>
      <c r="AG28" s="20">
        <f t="shared" si="3"/>
        <v>0</v>
      </c>
      <c r="AH28" s="27">
        <f>COUNTA(L28:M29)</f>
        <v>0</v>
      </c>
      <c r="AI28" s="60" t="s">
        <v>286</v>
      </c>
      <c r="AJ28" s="12"/>
      <c r="AK28" s="12"/>
      <c r="AL28" s="12"/>
      <c r="AM28" s="12"/>
      <c r="AN28" s="14"/>
      <c r="AO28" s="14"/>
      <c r="AP28" s="2"/>
      <c r="AQ28" s="2"/>
      <c r="AR28" s="2"/>
      <c r="AS28" s="2"/>
      <c r="AT28" s="2"/>
      <c r="AU28" s="2"/>
      <c r="AV28" s="2"/>
      <c r="AW28" s="2"/>
      <c r="AX28" s="2"/>
      <c r="AY28" s="2"/>
      <c r="AZ28" s="2"/>
      <c r="BA28" s="2"/>
      <c r="BB28" s="2"/>
    </row>
    <row r="29" spans="1:54" ht="12" customHeight="1">
      <c r="A29" s="43"/>
      <c r="B29" s="536"/>
      <c r="C29" s="403"/>
      <c r="D29" s="237"/>
      <c r="E29" s="243"/>
      <c r="F29" s="407"/>
      <c r="G29" s="409"/>
      <c r="H29" s="405"/>
      <c r="I29" s="409"/>
      <c r="J29" s="405"/>
      <c r="K29" s="414"/>
      <c r="L29" s="419"/>
      <c r="M29" s="420"/>
      <c r="N29" s="422"/>
      <c r="O29" s="83"/>
      <c r="P29" s="84"/>
      <c r="Q29" s="85"/>
      <c r="R29" s="86"/>
      <c r="S29" s="87"/>
      <c r="T29" s="85"/>
      <c r="U29" s="82"/>
      <c r="V29" s="369">
        <f t="shared" si="0"/>
      </c>
      <c r="W29" s="12"/>
      <c r="X29" s="54">
        <f>C28</f>
      </c>
      <c r="Y29" s="55">
        <f>D29</f>
        <v>0</v>
      </c>
      <c r="Z29" s="55">
        <f>D28</f>
        <v>0</v>
      </c>
      <c r="AA29" s="56">
        <f>K28</f>
        <v>0</v>
      </c>
      <c r="AB29" s="55" t="str">
        <f t="shared" si="4"/>
        <v>札幌</v>
      </c>
      <c r="AC29" s="55">
        <f t="shared" si="4"/>
        <v>0</v>
      </c>
      <c r="AD29" s="137">
        <f t="shared" si="5"/>
        <v>0</v>
      </c>
      <c r="AE29" s="20">
        <f t="shared" si="6"/>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535">
        <v>12</v>
      </c>
      <c r="C30" s="402">
        <f>IF(D31="","",COUNTA($K$8:K30))</f>
      </c>
      <c r="D30" s="238"/>
      <c r="E30" s="241"/>
      <c r="F30" s="406"/>
      <c r="G30" s="408" t="s">
        <v>86</v>
      </c>
      <c r="H30" s="404"/>
      <c r="I30" s="408" t="s">
        <v>81</v>
      </c>
      <c r="J30" s="404"/>
      <c r="K30" s="413"/>
      <c r="L30" s="415"/>
      <c r="M30" s="416"/>
      <c r="N30" s="421"/>
      <c r="O30" s="75"/>
      <c r="P30" s="76"/>
      <c r="Q30" s="93"/>
      <c r="R30" s="78"/>
      <c r="S30" s="79"/>
      <c r="T30" s="93"/>
      <c r="U30" s="80"/>
      <c r="V30" s="368">
        <f t="shared" si="0"/>
      </c>
      <c r="W30" s="27"/>
      <c r="X30" s="57">
        <f>C30</f>
      </c>
      <c r="Y30" s="58">
        <f>D31</f>
        <v>0</v>
      </c>
      <c r="Z30" s="58">
        <f>D30</f>
        <v>0</v>
      </c>
      <c r="AA30" s="59">
        <f t="shared" si="1"/>
        <v>0</v>
      </c>
      <c r="AB30" s="58" t="str">
        <f t="shared" si="4"/>
        <v>札幌</v>
      </c>
      <c r="AC30" s="58">
        <f t="shared" si="4"/>
        <v>0</v>
      </c>
      <c r="AD30" s="137">
        <f t="shared" si="5"/>
        <v>0</v>
      </c>
      <c r="AE30" s="20">
        <f t="shared" si="6"/>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536"/>
      <c r="C31" s="403"/>
      <c r="D31" s="239"/>
      <c r="E31" s="242"/>
      <c r="F31" s="407"/>
      <c r="G31" s="409"/>
      <c r="H31" s="405"/>
      <c r="I31" s="409"/>
      <c r="J31" s="405"/>
      <c r="K31" s="414"/>
      <c r="L31" s="419"/>
      <c r="M31" s="420"/>
      <c r="N31" s="422"/>
      <c r="O31" s="83"/>
      <c r="P31" s="84"/>
      <c r="Q31" s="85"/>
      <c r="R31" s="86"/>
      <c r="S31" s="87"/>
      <c r="T31" s="85"/>
      <c r="U31" s="82"/>
      <c r="V31" s="369">
        <f t="shared" si="0"/>
      </c>
      <c r="W31" s="27"/>
      <c r="X31" s="54">
        <f>C30</f>
      </c>
      <c r="Y31" s="55">
        <f>D31</f>
        <v>0</v>
      </c>
      <c r="Z31" s="55">
        <f>D30</f>
        <v>0</v>
      </c>
      <c r="AA31" s="56">
        <f>K30</f>
        <v>0</v>
      </c>
      <c r="AB31" s="55" t="str">
        <f t="shared" si="4"/>
        <v>札幌</v>
      </c>
      <c r="AC31" s="55">
        <f t="shared" si="4"/>
        <v>0</v>
      </c>
      <c r="AD31" s="137">
        <f t="shared" si="5"/>
        <v>0</v>
      </c>
      <c r="AE31" s="20">
        <f t="shared" si="6"/>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535">
        <v>13</v>
      </c>
      <c r="C32" s="402">
        <f>IF(D33="","",COUNTA($K$8:K32))</f>
      </c>
      <c r="D32" s="236"/>
      <c r="E32" s="235"/>
      <c r="F32" s="406"/>
      <c r="G32" s="408" t="s">
        <v>86</v>
      </c>
      <c r="H32" s="404"/>
      <c r="I32" s="408" t="s">
        <v>81</v>
      </c>
      <c r="J32" s="404"/>
      <c r="K32" s="413"/>
      <c r="L32" s="415"/>
      <c r="M32" s="416"/>
      <c r="N32" s="421"/>
      <c r="O32" s="75"/>
      <c r="P32" s="76"/>
      <c r="Q32" s="93"/>
      <c r="R32" s="78"/>
      <c r="S32" s="79"/>
      <c r="T32" s="93"/>
      <c r="U32" s="80"/>
      <c r="V32" s="368">
        <f t="shared" si="0"/>
      </c>
      <c r="W32" s="27"/>
      <c r="X32" s="57">
        <f>C32</f>
      </c>
      <c r="Y32" s="58">
        <f>D33</f>
        <v>0</v>
      </c>
      <c r="Z32" s="58">
        <f>D32</f>
        <v>0</v>
      </c>
      <c r="AA32" s="59">
        <f t="shared" si="1"/>
        <v>0</v>
      </c>
      <c r="AB32" s="58" t="str">
        <f t="shared" si="4"/>
        <v>札幌</v>
      </c>
      <c r="AC32" s="58">
        <f t="shared" si="4"/>
        <v>0</v>
      </c>
      <c r="AD32" s="137">
        <f t="shared" si="5"/>
        <v>0</v>
      </c>
      <c r="AE32" s="20">
        <f t="shared" si="6"/>
      </c>
      <c r="AF32" s="23">
        <f t="shared" si="2"/>
        <v>0</v>
      </c>
      <c r="AG32" s="20">
        <f t="shared" si="3"/>
        <v>0</v>
      </c>
      <c r="AH32" s="27">
        <f>COUNTA(L32:M33)</f>
        <v>0</v>
      </c>
      <c r="AI32" s="60" t="s">
        <v>302</v>
      </c>
      <c r="AJ32" s="12"/>
      <c r="AK32" s="12"/>
      <c r="AL32" s="12"/>
      <c r="AM32" s="12"/>
      <c r="AN32" s="14"/>
      <c r="AO32" s="14"/>
      <c r="AP32" s="2"/>
      <c r="AQ32" s="2"/>
      <c r="AR32" s="2"/>
      <c r="AS32" s="2"/>
      <c r="AT32" s="2"/>
      <c r="AU32" s="2"/>
      <c r="AV32" s="2"/>
      <c r="AW32" s="2"/>
      <c r="AX32" s="2"/>
      <c r="AY32" s="2"/>
      <c r="AZ32" s="2"/>
      <c r="BA32" s="2"/>
      <c r="BB32" s="2"/>
    </row>
    <row r="33" spans="1:54" ht="12" customHeight="1">
      <c r="A33" s="43"/>
      <c r="B33" s="536"/>
      <c r="C33" s="403"/>
      <c r="D33" s="237"/>
      <c r="E33" s="243"/>
      <c r="F33" s="407"/>
      <c r="G33" s="409"/>
      <c r="H33" s="405"/>
      <c r="I33" s="409"/>
      <c r="J33" s="405"/>
      <c r="K33" s="414"/>
      <c r="L33" s="419"/>
      <c r="M33" s="420"/>
      <c r="N33" s="422"/>
      <c r="O33" s="83"/>
      <c r="P33" s="84"/>
      <c r="Q33" s="85"/>
      <c r="R33" s="86"/>
      <c r="S33" s="87"/>
      <c r="T33" s="85"/>
      <c r="U33" s="82"/>
      <c r="V33" s="369">
        <f t="shared" si="0"/>
      </c>
      <c r="W33" s="27"/>
      <c r="X33" s="54">
        <f>C32</f>
      </c>
      <c r="Y33" s="55">
        <f>D33</f>
        <v>0</v>
      </c>
      <c r="Z33" s="55">
        <f>D32</f>
        <v>0</v>
      </c>
      <c r="AA33" s="56">
        <f>K32</f>
        <v>0</v>
      </c>
      <c r="AB33" s="55" t="str">
        <f t="shared" si="4"/>
        <v>札幌</v>
      </c>
      <c r="AC33" s="55">
        <f t="shared" si="4"/>
        <v>0</v>
      </c>
      <c r="AD33" s="137">
        <f t="shared" si="5"/>
        <v>0</v>
      </c>
      <c r="AE33" s="20">
        <f t="shared" si="6"/>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535">
        <v>14</v>
      </c>
      <c r="C34" s="402">
        <f>IF(D35="","",COUNTA($K$8:K34))</f>
      </c>
      <c r="D34" s="238"/>
      <c r="E34" s="241"/>
      <c r="F34" s="406"/>
      <c r="G34" s="408" t="s">
        <v>86</v>
      </c>
      <c r="H34" s="404"/>
      <c r="I34" s="408" t="s">
        <v>81</v>
      </c>
      <c r="J34" s="404"/>
      <c r="K34" s="413"/>
      <c r="L34" s="415"/>
      <c r="M34" s="416"/>
      <c r="N34" s="421"/>
      <c r="O34" s="75"/>
      <c r="P34" s="76"/>
      <c r="Q34" s="93"/>
      <c r="R34" s="78"/>
      <c r="S34" s="79"/>
      <c r="T34" s="93"/>
      <c r="U34" s="80"/>
      <c r="V34" s="368">
        <f t="shared" si="0"/>
      </c>
      <c r="W34" s="27"/>
      <c r="X34" s="57">
        <f>C34</f>
      </c>
      <c r="Y34" s="58">
        <f>D35</f>
        <v>0</v>
      </c>
      <c r="Z34" s="58">
        <f>D34</f>
        <v>0</v>
      </c>
      <c r="AA34" s="59">
        <f t="shared" si="1"/>
        <v>0</v>
      </c>
      <c r="AB34" s="58" t="str">
        <f t="shared" si="4"/>
        <v>札幌</v>
      </c>
      <c r="AC34" s="58">
        <f t="shared" si="4"/>
        <v>0</v>
      </c>
      <c r="AD34" s="137">
        <f t="shared" si="5"/>
        <v>0</v>
      </c>
      <c r="AE34" s="20">
        <f t="shared" si="6"/>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536"/>
      <c r="C35" s="403"/>
      <c r="D35" s="239"/>
      <c r="E35" s="242"/>
      <c r="F35" s="407"/>
      <c r="G35" s="409"/>
      <c r="H35" s="405"/>
      <c r="I35" s="409"/>
      <c r="J35" s="405"/>
      <c r="K35" s="414"/>
      <c r="L35" s="419"/>
      <c r="M35" s="420"/>
      <c r="N35" s="422"/>
      <c r="O35" s="83"/>
      <c r="P35" s="84"/>
      <c r="Q35" s="85"/>
      <c r="R35" s="86"/>
      <c r="S35" s="87"/>
      <c r="T35" s="85"/>
      <c r="U35" s="82"/>
      <c r="V35" s="369">
        <f t="shared" si="0"/>
      </c>
      <c r="W35" s="27"/>
      <c r="X35" s="54">
        <f>C34</f>
      </c>
      <c r="Y35" s="55">
        <f>D35</f>
        <v>0</v>
      </c>
      <c r="Z35" s="55">
        <f>D34</f>
        <v>0</v>
      </c>
      <c r="AA35" s="56">
        <f>K34</f>
        <v>0</v>
      </c>
      <c r="AB35" s="55" t="str">
        <f t="shared" si="4"/>
        <v>札幌</v>
      </c>
      <c r="AC35" s="55">
        <f t="shared" si="4"/>
        <v>0</v>
      </c>
      <c r="AD35" s="137">
        <f t="shared" si="5"/>
        <v>0</v>
      </c>
      <c r="AE35" s="20">
        <f t="shared" si="6"/>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535">
        <v>15</v>
      </c>
      <c r="C36" s="402">
        <f>IF(D37="","",COUNTA($K$8:K36))</f>
      </c>
      <c r="D36" s="236"/>
      <c r="E36" s="235"/>
      <c r="F36" s="406"/>
      <c r="G36" s="408" t="s">
        <v>86</v>
      </c>
      <c r="H36" s="404"/>
      <c r="I36" s="408" t="s">
        <v>81</v>
      </c>
      <c r="J36" s="404"/>
      <c r="K36" s="413"/>
      <c r="L36" s="415"/>
      <c r="M36" s="416"/>
      <c r="N36" s="421"/>
      <c r="O36" s="75"/>
      <c r="P36" s="76"/>
      <c r="Q36" s="93"/>
      <c r="R36" s="78"/>
      <c r="S36" s="79"/>
      <c r="T36" s="93"/>
      <c r="U36" s="80"/>
      <c r="V36" s="368">
        <f aca="true" t="shared" si="8" ref="V36:V47">IF(L36="","",IF(P36="",S36,IF(S36="",P36,IF(AE36="T",AF36,AG36))))</f>
      </c>
      <c r="W36" s="12"/>
      <c r="X36" s="57">
        <f>C36</f>
      </c>
      <c r="Y36" s="58">
        <f>D37</f>
        <v>0</v>
      </c>
      <c r="Z36" s="58">
        <f>D36</f>
        <v>0</v>
      </c>
      <c r="AA36" s="59">
        <f t="shared" si="1"/>
        <v>0</v>
      </c>
      <c r="AB36" s="58" t="str">
        <f t="shared" si="4"/>
        <v>札幌</v>
      </c>
      <c r="AC36" s="58">
        <f t="shared" si="4"/>
        <v>0</v>
      </c>
      <c r="AD36" s="137">
        <f t="shared" si="5"/>
        <v>0</v>
      </c>
      <c r="AE36" s="20">
        <f t="shared" si="6"/>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536"/>
      <c r="C37" s="403"/>
      <c r="D37" s="237"/>
      <c r="E37" s="243"/>
      <c r="F37" s="407"/>
      <c r="G37" s="409"/>
      <c r="H37" s="405"/>
      <c r="I37" s="409"/>
      <c r="J37" s="405"/>
      <c r="K37" s="414"/>
      <c r="L37" s="419"/>
      <c r="M37" s="420"/>
      <c r="N37" s="422"/>
      <c r="O37" s="83"/>
      <c r="P37" s="84"/>
      <c r="Q37" s="85"/>
      <c r="R37" s="86"/>
      <c r="S37" s="87"/>
      <c r="T37" s="85"/>
      <c r="U37" s="82"/>
      <c r="V37" s="369">
        <f t="shared" si="8"/>
      </c>
      <c r="W37" s="12"/>
      <c r="X37" s="51">
        <f>C36</f>
      </c>
      <c r="Y37" s="52">
        <f>D37</f>
        <v>0</v>
      </c>
      <c r="Z37" s="52">
        <f>D36</f>
        <v>0</v>
      </c>
      <c r="AA37" s="53">
        <f>K36</f>
        <v>0</v>
      </c>
      <c r="AB37" s="52" t="str">
        <f t="shared" si="4"/>
        <v>札幌</v>
      </c>
      <c r="AC37" s="52">
        <f t="shared" si="4"/>
        <v>0</v>
      </c>
      <c r="AD37" s="137">
        <f t="shared" si="5"/>
        <v>0</v>
      </c>
      <c r="AE37" s="20">
        <f t="shared" si="6"/>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535">
        <v>16</v>
      </c>
      <c r="C38" s="402">
        <f>IF(D39="","",COUNTA($K$8:K38))</f>
      </c>
      <c r="D38" s="236"/>
      <c r="E38" s="235"/>
      <c r="F38" s="406"/>
      <c r="G38" s="408" t="s">
        <v>86</v>
      </c>
      <c r="H38" s="404"/>
      <c r="I38" s="408" t="s">
        <v>81</v>
      </c>
      <c r="J38" s="404"/>
      <c r="K38" s="413"/>
      <c r="L38" s="415"/>
      <c r="M38" s="416"/>
      <c r="N38" s="421"/>
      <c r="O38" s="75"/>
      <c r="P38" s="76"/>
      <c r="Q38" s="93"/>
      <c r="R38" s="78"/>
      <c r="S38" s="79"/>
      <c r="T38" s="93"/>
      <c r="U38" s="80"/>
      <c r="V38" s="368">
        <f t="shared" si="8"/>
      </c>
      <c r="W38" s="17"/>
      <c r="X38" s="57">
        <f>C38</f>
      </c>
      <c r="Y38" s="58">
        <f>D39</f>
        <v>0</v>
      </c>
      <c r="Z38" s="58">
        <f>D38</f>
        <v>0</v>
      </c>
      <c r="AA38" s="59">
        <f>K38</f>
        <v>0</v>
      </c>
      <c r="AB38" s="58" t="str">
        <f t="shared" si="4"/>
        <v>札幌</v>
      </c>
      <c r="AC38" s="58">
        <f t="shared" si="4"/>
        <v>0</v>
      </c>
      <c r="AD38" s="137">
        <f t="shared" si="5"/>
        <v>0</v>
      </c>
      <c r="AE38" s="20">
        <f t="shared" si="6"/>
      </c>
      <c r="AF38" s="23">
        <f t="shared" si="2"/>
        <v>0</v>
      </c>
      <c r="AG38" s="20">
        <f t="shared" si="3"/>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536"/>
      <c r="C39" s="403"/>
      <c r="D39" s="237"/>
      <c r="E39" s="243"/>
      <c r="F39" s="407"/>
      <c r="G39" s="409"/>
      <c r="H39" s="405"/>
      <c r="I39" s="409"/>
      <c r="J39" s="405"/>
      <c r="K39" s="414"/>
      <c r="L39" s="419"/>
      <c r="M39" s="420"/>
      <c r="N39" s="422"/>
      <c r="O39" s="83"/>
      <c r="P39" s="84"/>
      <c r="Q39" s="85"/>
      <c r="R39" s="86"/>
      <c r="S39" s="87"/>
      <c r="T39" s="85"/>
      <c r="U39" s="82"/>
      <c r="V39" s="369">
        <f t="shared" si="8"/>
      </c>
      <c r="W39" s="12"/>
      <c r="X39" s="54">
        <f>C38</f>
      </c>
      <c r="Y39" s="55">
        <f>D39</f>
        <v>0</v>
      </c>
      <c r="Z39" s="55">
        <f>D38</f>
        <v>0</v>
      </c>
      <c r="AA39" s="56">
        <f>K38</f>
        <v>0</v>
      </c>
      <c r="AB39" s="55" t="str">
        <f t="shared" si="4"/>
        <v>札幌</v>
      </c>
      <c r="AC39" s="55">
        <f t="shared" si="4"/>
        <v>0</v>
      </c>
      <c r="AD39" s="137">
        <f t="shared" si="5"/>
        <v>0</v>
      </c>
      <c r="AE39" s="20">
        <f t="shared" si="6"/>
      </c>
      <c r="AF39" s="23">
        <f t="shared" si="2"/>
        <v>0</v>
      </c>
      <c r="AG39" s="20">
        <f t="shared" si="3"/>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535">
        <v>17</v>
      </c>
      <c r="C40" s="402">
        <f>IF(D41="","",COUNTA($K$8:K40))</f>
      </c>
      <c r="D40" s="238"/>
      <c r="E40" s="241"/>
      <c r="F40" s="406"/>
      <c r="G40" s="408" t="s">
        <v>86</v>
      </c>
      <c r="H40" s="404"/>
      <c r="I40" s="408" t="s">
        <v>81</v>
      </c>
      <c r="J40" s="404"/>
      <c r="K40" s="413"/>
      <c r="L40" s="415"/>
      <c r="M40" s="416"/>
      <c r="N40" s="421"/>
      <c r="O40" s="75"/>
      <c r="P40" s="76"/>
      <c r="Q40" s="93"/>
      <c r="R40" s="78"/>
      <c r="S40" s="79"/>
      <c r="T40" s="93"/>
      <c r="U40" s="80"/>
      <c r="V40" s="368">
        <f t="shared" si="8"/>
      </c>
      <c r="W40" s="27"/>
      <c r="X40" s="57">
        <f>C40</f>
      </c>
      <c r="Y40" s="58">
        <f>D41</f>
        <v>0</v>
      </c>
      <c r="Z40" s="58">
        <f>D40</f>
        <v>0</v>
      </c>
      <c r="AA40" s="59">
        <f>K40</f>
        <v>0</v>
      </c>
      <c r="AB40" s="58" t="str">
        <f t="shared" si="4"/>
        <v>札幌</v>
      </c>
      <c r="AC40" s="58">
        <f t="shared" si="4"/>
        <v>0</v>
      </c>
      <c r="AD40" s="137">
        <f t="shared" si="5"/>
        <v>0</v>
      </c>
      <c r="AE40" s="20">
        <f t="shared" si="6"/>
      </c>
      <c r="AF40" s="23">
        <f t="shared" si="2"/>
        <v>0</v>
      </c>
      <c r="AG40" s="20">
        <f t="shared" si="3"/>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536"/>
      <c r="C41" s="403"/>
      <c r="D41" s="239"/>
      <c r="E41" s="242"/>
      <c r="F41" s="407"/>
      <c r="G41" s="409"/>
      <c r="H41" s="405"/>
      <c r="I41" s="409"/>
      <c r="J41" s="405"/>
      <c r="K41" s="414"/>
      <c r="L41" s="419"/>
      <c r="M41" s="420"/>
      <c r="N41" s="422"/>
      <c r="O41" s="83"/>
      <c r="P41" s="84"/>
      <c r="Q41" s="85"/>
      <c r="R41" s="86"/>
      <c r="S41" s="87"/>
      <c r="T41" s="85"/>
      <c r="U41" s="82"/>
      <c r="V41" s="369">
        <f t="shared" si="8"/>
      </c>
      <c r="W41" s="27"/>
      <c r="X41" s="54">
        <f>C40</f>
      </c>
      <c r="Y41" s="55">
        <f>D41</f>
        <v>0</v>
      </c>
      <c r="Z41" s="55">
        <f>D40</f>
        <v>0</v>
      </c>
      <c r="AA41" s="56">
        <f>K40</f>
        <v>0</v>
      </c>
      <c r="AB41" s="55" t="str">
        <f t="shared" si="4"/>
        <v>札幌</v>
      </c>
      <c r="AC41" s="55">
        <f t="shared" si="4"/>
        <v>0</v>
      </c>
      <c r="AD41" s="137">
        <f t="shared" si="5"/>
        <v>0</v>
      </c>
      <c r="AE41" s="20">
        <f t="shared" si="6"/>
      </c>
      <c r="AF41" s="23">
        <f t="shared" si="2"/>
        <v>0</v>
      </c>
      <c r="AG41" s="20">
        <f t="shared" si="3"/>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535">
        <v>18</v>
      </c>
      <c r="C42" s="402">
        <f>IF(D43="","",COUNTA($K$8:K42))</f>
      </c>
      <c r="D42" s="236"/>
      <c r="E42" s="235"/>
      <c r="F42" s="406"/>
      <c r="G42" s="408" t="s">
        <v>86</v>
      </c>
      <c r="H42" s="404"/>
      <c r="I42" s="408" t="s">
        <v>81</v>
      </c>
      <c r="J42" s="404"/>
      <c r="K42" s="413"/>
      <c r="L42" s="415"/>
      <c r="M42" s="416"/>
      <c r="N42" s="421"/>
      <c r="O42" s="75"/>
      <c r="P42" s="76"/>
      <c r="Q42" s="93"/>
      <c r="R42" s="78"/>
      <c r="S42" s="79"/>
      <c r="T42" s="93"/>
      <c r="U42" s="80"/>
      <c r="V42" s="368">
        <f t="shared" si="8"/>
      </c>
      <c r="W42" s="27"/>
      <c r="X42" s="57">
        <f>C42</f>
      </c>
      <c r="Y42" s="58">
        <f>D43</f>
        <v>0</v>
      </c>
      <c r="Z42" s="58">
        <f>D42</f>
        <v>0</v>
      </c>
      <c r="AA42" s="59">
        <f>K42</f>
        <v>0</v>
      </c>
      <c r="AB42" s="58" t="str">
        <f t="shared" si="4"/>
        <v>札幌</v>
      </c>
      <c r="AC42" s="58">
        <f t="shared" si="4"/>
        <v>0</v>
      </c>
      <c r="AD42" s="137">
        <f t="shared" si="5"/>
        <v>0</v>
      </c>
      <c r="AE42" s="20">
        <f t="shared" si="6"/>
      </c>
      <c r="AF42" s="23">
        <f t="shared" si="2"/>
        <v>0</v>
      </c>
      <c r="AG42" s="20">
        <f t="shared" si="3"/>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536"/>
      <c r="C43" s="403"/>
      <c r="D43" s="237"/>
      <c r="E43" s="243"/>
      <c r="F43" s="407"/>
      <c r="G43" s="409"/>
      <c r="H43" s="405"/>
      <c r="I43" s="409"/>
      <c r="J43" s="405"/>
      <c r="K43" s="414"/>
      <c r="L43" s="419"/>
      <c r="M43" s="420"/>
      <c r="N43" s="422"/>
      <c r="O43" s="83"/>
      <c r="P43" s="84"/>
      <c r="Q43" s="85"/>
      <c r="R43" s="86"/>
      <c r="S43" s="87"/>
      <c r="T43" s="85"/>
      <c r="U43" s="82"/>
      <c r="V43" s="369">
        <f t="shared" si="8"/>
      </c>
      <c r="W43" s="27"/>
      <c r="X43" s="54">
        <f>C42</f>
      </c>
      <c r="Y43" s="55">
        <f>D43</f>
        <v>0</v>
      </c>
      <c r="Z43" s="55">
        <f>D42</f>
        <v>0</v>
      </c>
      <c r="AA43" s="56">
        <f>K42</f>
        <v>0</v>
      </c>
      <c r="AB43" s="55" t="str">
        <f t="shared" si="4"/>
        <v>札幌</v>
      </c>
      <c r="AC43" s="55">
        <f t="shared" si="4"/>
        <v>0</v>
      </c>
      <c r="AD43" s="137">
        <f t="shared" si="5"/>
        <v>0</v>
      </c>
      <c r="AE43" s="20">
        <f t="shared" si="6"/>
      </c>
      <c r="AF43" s="23">
        <f t="shared" si="2"/>
        <v>0</v>
      </c>
      <c r="AG43" s="20">
        <f t="shared" si="3"/>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535">
        <v>19</v>
      </c>
      <c r="C44" s="402">
        <f>IF(D45="","",COUNTA($K$8:K44))</f>
      </c>
      <c r="D44" s="238"/>
      <c r="E44" s="241"/>
      <c r="F44" s="406"/>
      <c r="G44" s="408" t="s">
        <v>86</v>
      </c>
      <c r="H44" s="404"/>
      <c r="I44" s="408" t="s">
        <v>81</v>
      </c>
      <c r="J44" s="404"/>
      <c r="K44" s="413"/>
      <c r="L44" s="415"/>
      <c r="M44" s="416"/>
      <c r="N44" s="421"/>
      <c r="O44" s="75"/>
      <c r="P44" s="76"/>
      <c r="Q44" s="93"/>
      <c r="R44" s="78"/>
      <c r="S44" s="79"/>
      <c r="T44" s="93"/>
      <c r="U44" s="80"/>
      <c r="V44" s="368">
        <f t="shared" si="8"/>
      </c>
      <c r="W44" s="27"/>
      <c r="X44" s="57">
        <f>C44</f>
      </c>
      <c r="Y44" s="58">
        <f>D45</f>
        <v>0</v>
      </c>
      <c r="Z44" s="58">
        <f>D44</f>
        <v>0</v>
      </c>
      <c r="AA44" s="59">
        <f>K44</f>
        <v>0</v>
      </c>
      <c r="AB44" s="58" t="str">
        <f t="shared" si="4"/>
        <v>札幌</v>
      </c>
      <c r="AC44" s="58">
        <f t="shared" si="4"/>
        <v>0</v>
      </c>
      <c r="AD44" s="137">
        <f t="shared" si="5"/>
        <v>0</v>
      </c>
      <c r="AE44" s="20">
        <f t="shared" si="6"/>
      </c>
      <c r="AF44" s="23">
        <f t="shared" si="2"/>
        <v>0</v>
      </c>
      <c r="AG44" s="20">
        <f t="shared" si="3"/>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536"/>
      <c r="C45" s="403"/>
      <c r="D45" s="239"/>
      <c r="E45" s="242"/>
      <c r="F45" s="407"/>
      <c r="G45" s="409"/>
      <c r="H45" s="405"/>
      <c r="I45" s="409"/>
      <c r="J45" s="405"/>
      <c r="K45" s="414"/>
      <c r="L45" s="419"/>
      <c r="M45" s="420"/>
      <c r="N45" s="422"/>
      <c r="O45" s="83"/>
      <c r="P45" s="84"/>
      <c r="Q45" s="85"/>
      <c r="R45" s="86"/>
      <c r="S45" s="87"/>
      <c r="T45" s="85"/>
      <c r="U45" s="82"/>
      <c r="V45" s="369">
        <f t="shared" si="8"/>
      </c>
      <c r="W45" s="27"/>
      <c r="X45" s="54">
        <f>C44</f>
      </c>
      <c r="Y45" s="55">
        <f>D45</f>
        <v>0</v>
      </c>
      <c r="Z45" s="55">
        <f>D44</f>
        <v>0</v>
      </c>
      <c r="AA45" s="56">
        <f>K44</f>
        <v>0</v>
      </c>
      <c r="AB45" s="55" t="str">
        <f t="shared" si="4"/>
        <v>札幌</v>
      </c>
      <c r="AC45" s="55">
        <f t="shared" si="4"/>
        <v>0</v>
      </c>
      <c r="AD45" s="137">
        <f t="shared" si="5"/>
        <v>0</v>
      </c>
      <c r="AE45" s="20">
        <f t="shared" si="6"/>
      </c>
      <c r="AF45" s="23">
        <f t="shared" si="2"/>
        <v>0</v>
      </c>
      <c r="AG45" s="20">
        <f t="shared" si="3"/>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535">
        <v>20</v>
      </c>
      <c r="C46" s="402">
        <f>IF(D47="","",COUNTA($K$8:K46))</f>
      </c>
      <c r="D46" s="236"/>
      <c r="E46" s="235"/>
      <c r="F46" s="406"/>
      <c r="G46" s="408" t="s">
        <v>86</v>
      </c>
      <c r="H46" s="404"/>
      <c r="I46" s="408" t="s">
        <v>81</v>
      </c>
      <c r="J46" s="404"/>
      <c r="K46" s="413"/>
      <c r="L46" s="415"/>
      <c r="M46" s="416"/>
      <c r="N46" s="421"/>
      <c r="O46" s="75"/>
      <c r="P46" s="76"/>
      <c r="Q46" s="93"/>
      <c r="R46" s="78"/>
      <c r="S46" s="79"/>
      <c r="T46" s="93"/>
      <c r="U46" s="80"/>
      <c r="V46" s="368">
        <f t="shared" si="8"/>
      </c>
      <c r="W46" s="12"/>
      <c r="X46" s="57">
        <f>C46</f>
      </c>
      <c r="Y46" s="58">
        <f>D47</f>
        <v>0</v>
      </c>
      <c r="Z46" s="58">
        <f>D46</f>
        <v>0</v>
      </c>
      <c r="AA46" s="59">
        <f>K46</f>
        <v>0</v>
      </c>
      <c r="AB46" s="58" t="str">
        <f t="shared" si="4"/>
        <v>札幌</v>
      </c>
      <c r="AC46" s="58">
        <f t="shared" si="4"/>
        <v>0</v>
      </c>
      <c r="AD46" s="137">
        <f t="shared" si="5"/>
        <v>0</v>
      </c>
      <c r="AE46" s="20">
        <f t="shared" si="6"/>
      </c>
      <c r="AF46" s="23">
        <f t="shared" si="2"/>
        <v>0</v>
      </c>
      <c r="AG46" s="20">
        <f t="shared" si="3"/>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536"/>
      <c r="C47" s="403"/>
      <c r="D47" s="237"/>
      <c r="E47" s="243"/>
      <c r="F47" s="407"/>
      <c r="G47" s="409"/>
      <c r="H47" s="405"/>
      <c r="I47" s="409"/>
      <c r="J47" s="405"/>
      <c r="K47" s="414"/>
      <c r="L47" s="419"/>
      <c r="M47" s="420"/>
      <c r="N47" s="422"/>
      <c r="O47" s="83"/>
      <c r="P47" s="84"/>
      <c r="Q47" s="85"/>
      <c r="R47" s="86"/>
      <c r="S47" s="87"/>
      <c r="T47" s="85"/>
      <c r="U47" s="82"/>
      <c r="V47" s="369">
        <f t="shared" si="8"/>
      </c>
      <c r="W47" s="12"/>
      <c r="X47" s="51">
        <f>C46</f>
      </c>
      <c r="Y47" s="52">
        <f>D47</f>
        <v>0</v>
      </c>
      <c r="Z47" s="52">
        <f>D46</f>
        <v>0</v>
      </c>
      <c r="AA47" s="53">
        <f>K46</f>
        <v>0</v>
      </c>
      <c r="AB47" s="52" t="str">
        <f t="shared" si="4"/>
        <v>札幌</v>
      </c>
      <c r="AC47" s="52">
        <f t="shared" si="4"/>
        <v>0</v>
      </c>
      <c r="AD47" s="137">
        <f t="shared" si="5"/>
        <v>0</v>
      </c>
      <c r="AE47" s="20">
        <f t="shared" si="6"/>
      </c>
      <c r="AF47" s="23">
        <f t="shared" si="2"/>
        <v>0</v>
      </c>
      <c r="AG47" s="20">
        <f t="shared" si="3"/>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24" t="s">
        <v>66</v>
      </c>
      <c r="C49" s="425"/>
      <c r="D49" s="425"/>
      <c r="E49" s="425"/>
      <c r="F49" s="425"/>
      <c r="G49" s="425"/>
      <c r="H49" s="425"/>
      <c r="I49" s="425"/>
      <c r="J49" s="425"/>
      <c r="K49" s="425"/>
      <c r="L49" s="426"/>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31" t="s">
        <v>336</v>
      </c>
      <c r="C50" s="432"/>
      <c r="D50" s="432"/>
      <c r="E50" s="432"/>
      <c r="F50" s="432"/>
      <c r="G50" s="432"/>
      <c r="H50" s="432"/>
      <c r="I50" s="432"/>
      <c r="J50" s="432"/>
      <c r="K50" s="432"/>
      <c r="L50" s="433"/>
      <c r="O50" s="250" t="s">
        <v>16</v>
      </c>
      <c r="P50" s="537" t="s">
        <v>283</v>
      </c>
      <c r="Q50" s="538"/>
      <c r="R50" s="312" t="s">
        <v>19</v>
      </c>
      <c r="S50" s="537" t="s">
        <v>284</v>
      </c>
      <c r="T50" s="538"/>
      <c r="U50" s="314" t="s">
        <v>19</v>
      </c>
      <c r="V50" s="256"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10" t="s">
        <v>315</v>
      </c>
      <c r="C51" s="411"/>
      <c r="D51" s="411"/>
      <c r="E51" s="411"/>
      <c r="F51" s="411"/>
      <c r="G51" s="411"/>
      <c r="H51" s="411"/>
      <c r="I51" s="411"/>
      <c r="J51" s="411"/>
      <c r="K51" s="411"/>
      <c r="L51" s="412"/>
      <c r="O51" s="101"/>
      <c r="P51" s="461"/>
      <c r="Q51" s="462"/>
      <c r="R51" s="102"/>
      <c r="S51" s="459"/>
      <c r="T51" s="460"/>
      <c r="U51" s="103"/>
      <c r="V51" s="367">
        <f>IF(P51="",S51,IF(S51="",P51,IF(AE51="T",AF51,AG51)))</f>
        <v>0</v>
      </c>
      <c r="W51" s="12"/>
      <c r="X51" s="51">
        <f>C50</f>
        <v>0</v>
      </c>
      <c r="Y51" s="52">
        <f>D51</f>
        <v>0</v>
      </c>
      <c r="Z51" s="52">
        <f>D50</f>
        <v>0</v>
      </c>
      <c r="AA51" s="53">
        <f>K50</f>
        <v>0</v>
      </c>
      <c r="AB51" s="52">
        <f>AB50</f>
        <v>0</v>
      </c>
      <c r="AC51" s="52">
        <f>AC50</f>
        <v>0</v>
      </c>
      <c r="AD51" s="137"/>
      <c r="AE51" s="20" t="s">
        <v>335</v>
      </c>
      <c r="AF51" s="23">
        <f>IF(P51&gt;S51,S51,P51)</f>
        <v>0</v>
      </c>
      <c r="AG51" s="20">
        <f>IF(P51&gt;S51,P51,S51)</f>
        <v>0</v>
      </c>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44"/>
      <c r="C52" s="245"/>
      <c r="D52" s="423"/>
      <c r="E52" s="423"/>
      <c r="F52" s="468" t="s">
        <v>67</v>
      </c>
      <c r="G52" s="468"/>
      <c r="H52" s="468"/>
      <c r="I52" s="429"/>
      <c r="J52" s="429"/>
      <c r="K52" s="429"/>
      <c r="L52" s="430"/>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434" t="s">
        <v>68</v>
      </c>
      <c r="O53" s="435"/>
      <c r="P53" s="143" t="s">
        <v>69</v>
      </c>
      <c r="Q53" s="450" t="s">
        <v>70</v>
      </c>
      <c r="R53" s="450"/>
      <c r="S53" s="104" t="s">
        <v>71</v>
      </c>
      <c r="T53" s="452" t="s">
        <v>72</v>
      </c>
      <c r="U53" s="453"/>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24" t="s">
        <v>74</v>
      </c>
      <c r="C54" s="425"/>
      <c r="D54" s="425"/>
      <c r="E54" s="425"/>
      <c r="F54" s="425"/>
      <c r="G54" s="425"/>
      <c r="H54" s="425"/>
      <c r="I54" s="425"/>
      <c r="J54" s="425"/>
      <c r="K54" s="425"/>
      <c r="L54" s="426"/>
      <c r="N54" s="427" t="s">
        <v>75</v>
      </c>
      <c r="O54" s="428"/>
      <c r="P54" s="106">
        <v>2000</v>
      </c>
      <c r="Q54" s="451">
        <v>400</v>
      </c>
      <c r="R54" s="451"/>
      <c r="S54" s="107">
        <f>P54+Q54</f>
        <v>2400</v>
      </c>
      <c r="T54" s="454">
        <f>COUNTIF(AH8:AH47,1)</f>
        <v>0</v>
      </c>
      <c r="U54" s="455"/>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31" t="s">
        <v>336</v>
      </c>
      <c r="C55" s="432"/>
      <c r="D55" s="432"/>
      <c r="E55" s="432"/>
      <c r="F55" s="432"/>
      <c r="G55" s="432"/>
      <c r="H55" s="432"/>
      <c r="I55" s="432"/>
      <c r="J55" s="432"/>
      <c r="K55" s="432"/>
      <c r="L55" s="433"/>
      <c r="N55" s="436" t="s">
        <v>76</v>
      </c>
      <c r="O55" s="437"/>
      <c r="P55" s="109">
        <v>3000</v>
      </c>
      <c r="Q55" s="458">
        <v>400</v>
      </c>
      <c r="R55" s="458"/>
      <c r="S55" s="110">
        <f>P55+Q55</f>
        <v>3400</v>
      </c>
      <c r="T55" s="442">
        <f>COUNTIF(AH8:AH47,2)</f>
        <v>0</v>
      </c>
      <c r="U55" s="443"/>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5"/>
      <c r="C56" s="466"/>
      <c r="D56" s="466"/>
      <c r="E56" s="466"/>
      <c r="F56" s="466"/>
      <c r="G56" s="466"/>
      <c r="H56" s="466"/>
      <c r="I56" s="466"/>
      <c r="J56" s="466"/>
      <c r="K56" s="466"/>
      <c r="L56" s="467"/>
      <c r="N56" s="436" t="s">
        <v>77</v>
      </c>
      <c r="O56" s="437"/>
      <c r="P56" s="112"/>
      <c r="Q56" s="449">
        <v>400</v>
      </c>
      <c r="R56" s="449"/>
      <c r="S56" s="110">
        <f>P56+Q56</f>
        <v>400</v>
      </c>
      <c r="T56" s="442">
        <f>COUNTA(K8:K47)-T54-T55</f>
        <v>0</v>
      </c>
      <c r="U56" s="443"/>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48"/>
    </row>
    <row r="57" spans="1:55" s="35" customFormat="1" ht="15" customHeight="1">
      <c r="A57" s="49"/>
      <c r="B57" s="410" t="s">
        <v>315</v>
      </c>
      <c r="C57" s="411"/>
      <c r="D57" s="411"/>
      <c r="E57" s="411"/>
      <c r="F57" s="411"/>
      <c r="G57" s="411"/>
      <c r="H57" s="411"/>
      <c r="I57" s="411"/>
      <c r="J57" s="411"/>
      <c r="K57" s="411"/>
      <c r="L57" s="412"/>
      <c r="N57" s="440" t="s">
        <v>78</v>
      </c>
      <c r="O57" s="441"/>
      <c r="P57" s="113">
        <v>7000</v>
      </c>
      <c r="Q57" s="448"/>
      <c r="R57" s="448"/>
      <c r="S57" s="114">
        <v>7000</v>
      </c>
      <c r="T57" s="446">
        <f>IF(COUNTA(N8:N47)=0,0,1)</f>
        <v>0</v>
      </c>
      <c r="U57" s="447"/>
      <c r="V57" s="115">
        <f>S57*T57</f>
        <v>0</v>
      </c>
      <c r="W57" s="36"/>
      <c r="X57" s="37"/>
      <c r="Y57" s="36"/>
      <c r="Z57" s="36"/>
      <c r="AA57" s="36"/>
      <c r="AB57" s="36"/>
      <c r="AC57" s="36"/>
      <c r="AD57" s="36"/>
      <c r="AE57" s="37"/>
      <c r="AF57" s="37"/>
      <c r="AG57" s="37"/>
      <c r="AH57" s="195"/>
      <c r="AI57" s="36"/>
      <c r="AJ57" s="36"/>
      <c r="AK57" s="36"/>
      <c r="AL57" s="36"/>
      <c r="AM57" s="36"/>
      <c r="AN57" s="37"/>
      <c r="AO57" s="37"/>
      <c r="AP57" s="38"/>
      <c r="AQ57" s="38"/>
      <c r="AR57" s="38"/>
      <c r="AS57" s="38"/>
      <c r="AT57" s="38"/>
      <c r="AU57" s="38"/>
      <c r="AV57" s="38"/>
      <c r="AW57" s="38"/>
      <c r="AX57" s="38"/>
      <c r="AY57" s="38"/>
      <c r="AZ57" s="38"/>
      <c r="BA57" s="38"/>
      <c r="BB57" s="38"/>
      <c r="BC57" s="249"/>
    </row>
    <row r="58" spans="1:55" s="35" customFormat="1" ht="18.75" customHeight="1">
      <c r="A58" s="49"/>
      <c r="B58" s="244"/>
      <c r="C58" s="245"/>
      <c r="D58" s="423" t="s">
        <v>352</v>
      </c>
      <c r="E58" s="423"/>
      <c r="F58" s="468" t="s">
        <v>79</v>
      </c>
      <c r="G58" s="468"/>
      <c r="H58" s="468"/>
      <c r="I58" s="429" t="s">
        <v>355</v>
      </c>
      <c r="J58" s="429"/>
      <c r="K58" s="429"/>
      <c r="L58" s="430"/>
      <c r="N58" s="444" t="s">
        <v>80</v>
      </c>
      <c r="O58" s="444"/>
      <c r="P58" s="136">
        <f>V58-Q58</f>
        <v>0</v>
      </c>
      <c r="Q58" s="445">
        <f>Q54*T58</f>
        <v>0</v>
      </c>
      <c r="R58" s="445"/>
      <c r="S58" s="116" t="s">
        <v>80</v>
      </c>
      <c r="T58" s="438">
        <f>SUM(T54:T56)</f>
        <v>0</v>
      </c>
      <c r="U58" s="439"/>
      <c r="V58" s="117">
        <f>SUM(V54:V57)</f>
        <v>0</v>
      </c>
      <c r="W58" s="36"/>
      <c r="X58" s="37"/>
      <c r="Y58" s="36"/>
      <c r="Z58" s="36"/>
      <c r="AA58" s="36"/>
      <c r="AB58" s="36"/>
      <c r="AC58" s="36"/>
      <c r="AD58" s="36"/>
      <c r="AE58" s="37"/>
      <c r="AF58" s="37"/>
      <c r="AG58" s="37"/>
      <c r="AH58" s="195"/>
      <c r="AI58" s="36"/>
      <c r="AJ58" s="36"/>
      <c r="AK58" s="36"/>
      <c r="AL58" s="36"/>
      <c r="AM58" s="36"/>
      <c r="AN58" s="37"/>
      <c r="AO58" s="37"/>
      <c r="AP58" s="38"/>
      <c r="AQ58" s="38"/>
      <c r="AR58" s="38"/>
      <c r="AS58" s="38"/>
      <c r="AT58" s="38"/>
      <c r="AU58" s="38"/>
      <c r="AV58" s="38"/>
      <c r="AW58" s="38"/>
      <c r="AX58" s="38"/>
      <c r="AY58" s="38"/>
      <c r="AZ58" s="38"/>
      <c r="BA58" s="38"/>
      <c r="BB58" s="38"/>
      <c r="BC58" s="249"/>
    </row>
    <row r="59" spans="1:55" s="35" customFormat="1" ht="14.25">
      <c r="A59" s="49"/>
      <c r="H59" s="44"/>
      <c r="J59" s="44"/>
      <c r="N59" s="39" t="s">
        <v>5</v>
      </c>
      <c r="W59" s="36"/>
      <c r="X59" s="37"/>
      <c r="Y59" s="36"/>
      <c r="Z59" s="36"/>
      <c r="AA59" s="36"/>
      <c r="AB59" s="36"/>
      <c r="AC59" s="36"/>
      <c r="AD59" s="36"/>
      <c r="AE59" s="37"/>
      <c r="AF59" s="37"/>
      <c r="AG59" s="37"/>
      <c r="AH59" s="195"/>
      <c r="AI59" s="36"/>
      <c r="AJ59" s="36"/>
      <c r="AK59" s="36"/>
      <c r="AL59" s="36"/>
      <c r="AM59" s="36"/>
      <c r="AN59" s="37"/>
      <c r="AO59" s="37"/>
      <c r="AP59" s="38"/>
      <c r="AQ59" s="38"/>
      <c r="AR59" s="38"/>
      <c r="AS59" s="38"/>
      <c r="AT59" s="38"/>
      <c r="AU59" s="38"/>
      <c r="AV59" s="38"/>
      <c r="AW59" s="38"/>
      <c r="AX59" s="38"/>
      <c r="AY59" s="38"/>
      <c r="AZ59" s="38"/>
      <c r="BA59" s="38"/>
      <c r="BB59" s="38"/>
      <c r="BC59" s="249"/>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47"/>
    </row>
    <row r="61" spans="1:54" ht="13.5">
      <c r="A61" s="2"/>
      <c r="B61" s="469"/>
      <c r="C61" s="469"/>
      <c r="D61" s="469"/>
      <c r="E61" s="469"/>
      <c r="F61" s="469"/>
      <c r="G61" s="469"/>
      <c r="H61" s="469"/>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0"/>
      <c r="C62" s="470"/>
      <c r="D62" s="470"/>
      <c r="E62" s="470"/>
      <c r="F62" s="470"/>
      <c r="G62" s="470"/>
      <c r="H62" s="470"/>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4"/>
      <c r="C63" s="464"/>
      <c r="D63" s="464"/>
      <c r="E63" s="464"/>
      <c r="F63" s="464"/>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3.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3.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3.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3.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3.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heet="1" objects="1" selectLockedCells="1"/>
  <mergeCells count="277">
    <mergeCell ref="D1:U1"/>
    <mergeCell ref="D2:F2"/>
    <mergeCell ref="G2:J2"/>
    <mergeCell ref="K2:M2"/>
    <mergeCell ref="P2:R2"/>
    <mergeCell ref="S2:V2"/>
    <mergeCell ref="P3:R3"/>
    <mergeCell ref="T3:V3"/>
    <mergeCell ref="G4:J4"/>
    <mergeCell ref="K4:M4"/>
    <mergeCell ref="P4:R4"/>
    <mergeCell ref="S4:V4"/>
    <mergeCell ref="D3:F3"/>
    <mergeCell ref="G3:J3"/>
    <mergeCell ref="K3:M3"/>
    <mergeCell ref="H8:H9"/>
    <mergeCell ref="I8:I9"/>
    <mergeCell ref="J8:J9"/>
    <mergeCell ref="K8:K9"/>
    <mergeCell ref="B5:F6"/>
    <mergeCell ref="L8:M8"/>
    <mergeCell ref="P5:U5"/>
    <mergeCell ref="O6:V6"/>
    <mergeCell ref="F7:J7"/>
    <mergeCell ref="L7:M7"/>
    <mergeCell ref="N8:N9"/>
    <mergeCell ref="L9:M9"/>
    <mergeCell ref="B12:B13"/>
    <mergeCell ref="C12:C13"/>
    <mergeCell ref="F12:F13"/>
    <mergeCell ref="G12:G13"/>
    <mergeCell ref="B8:B9"/>
    <mergeCell ref="C8:C9"/>
    <mergeCell ref="F8:F9"/>
    <mergeCell ref="G8:G9"/>
    <mergeCell ref="F10:F11"/>
    <mergeCell ref="G10:G11"/>
    <mergeCell ref="L12:M12"/>
    <mergeCell ref="J14:J15"/>
    <mergeCell ref="N12:N13"/>
    <mergeCell ref="L13:M13"/>
    <mergeCell ref="J12:J13"/>
    <mergeCell ref="K12:K13"/>
    <mergeCell ref="H10:H11"/>
    <mergeCell ref="I12:I13"/>
    <mergeCell ref="I10:I11"/>
    <mergeCell ref="J10:J11"/>
    <mergeCell ref="K10:K11"/>
    <mergeCell ref="B14:B15"/>
    <mergeCell ref="C14:C15"/>
    <mergeCell ref="F14:F15"/>
    <mergeCell ref="G14:G15"/>
    <mergeCell ref="H12:H13"/>
    <mergeCell ref="B10:B11"/>
    <mergeCell ref="C10:C11"/>
    <mergeCell ref="B18:B19"/>
    <mergeCell ref="N10:N11"/>
    <mergeCell ref="L11:M11"/>
    <mergeCell ref="N14:N15"/>
    <mergeCell ref="L15:M15"/>
    <mergeCell ref="L14:M14"/>
    <mergeCell ref="L16:M16"/>
    <mergeCell ref="F16:F17"/>
    <mergeCell ref="G16:G17"/>
    <mergeCell ref="L10:M10"/>
    <mergeCell ref="B16:B17"/>
    <mergeCell ref="C16:C17"/>
    <mergeCell ref="K14:K15"/>
    <mergeCell ref="H16:H17"/>
    <mergeCell ref="H14:H15"/>
    <mergeCell ref="I16:I17"/>
    <mergeCell ref="J16:J17"/>
    <mergeCell ref="K16:K17"/>
    <mergeCell ref="I14:I15"/>
    <mergeCell ref="C18:C19"/>
    <mergeCell ref="F18:F19"/>
    <mergeCell ref="G18:G19"/>
    <mergeCell ref="H22:H23"/>
    <mergeCell ref="N16:N17"/>
    <mergeCell ref="L17:M17"/>
    <mergeCell ref="H18:H19"/>
    <mergeCell ref="N18:N19"/>
    <mergeCell ref="I18:I19"/>
    <mergeCell ref="J18:J19"/>
    <mergeCell ref="N20:N21"/>
    <mergeCell ref="L21:M21"/>
    <mergeCell ref="B20:B21"/>
    <mergeCell ref="C20:C21"/>
    <mergeCell ref="F20:F21"/>
    <mergeCell ref="G20:G21"/>
    <mergeCell ref="H20:H21"/>
    <mergeCell ref="I20:I21"/>
    <mergeCell ref="J20:J21"/>
    <mergeCell ref="L18:M18"/>
    <mergeCell ref="L19:M19"/>
    <mergeCell ref="L20:M20"/>
    <mergeCell ref="K24:K25"/>
    <mergeCell ref="L24:M24"/>
    <mergeCell ref="K22:K23"/>
    <mergeCell ref="L22:M22"/>
    <mergeCell ref="G24:G25"/>
    <mergeCell ref="H24:H25"/>
    <mergeCell ref="K18:K19"/>
    <mergeCell ref="B24:B25"/>
    <mergeCell ref="C24:C25"/>
    <mergeCell ref="F24:F25"/>
    <mergeCell ref="B22:B23"/>
    <mergeCell ref="C22:C23"/>
    <mergeCell ref="F22:F23"/>
    <mergeCell ref="K20:K21"/>
    <mergeCell ref="N22:N23"/>
    <mergeCell ref="L23:M23"/>
    <mergeCell ref="I22:I23"/>
    <mergeCell ref="I24:I25"/>
    <mergeCell ref="J24:J25"/>
    <mergeCell ref="N24:N25"/>
    <mergeCell ref="L25:M25"/>
    <mergeCell ref="J22:J23"/>
    <mergeCell ref="G22:G23"/>
    <mergeCell ref="L30:M30"/>
    <mergeCell ref="B26:B27"/>
    <mergeCell ref="C26:C27"/>
    <mergeCell ref="F26:F27"/>
    <mergeCell ref="G26:G27"/>
    <mergeCell ref="H26:H27"/>
    <mergeCell ref="I26:I27"/>
    <mergeCell ref="B28:B29"/>
    <mergeCell ref="C28:C29"/>
    <mergeCell ref="F28:F29"/>
    <mergeCell ref="G28:G29"/>
    <mergeCell ref="K30:K31"/>
    <mergeCell ref="H28:H29"/>
    <mergeCell ref="J26:J27"/>
    <mergeCell ref="K26:K27"/>
    <mergeCell ref="K28:K29"/>
    <mergeCell ref="H30:H31"/>
    <mergeCell ref="I28:I29"/>
    <mergeCell ref="J28:J29"/>
    <mergeCell ref="L26:M26"/>
    <mergeCell ref="L28:M28"/>
    <mergeCell ref="N26:N27"/>
    <mergeCell ref="L27:M27"/>
    <mergeCell ref="B30:B31"/>
    <mergeCell ref="C30:C31"/>
    <mergeCell ref="F30:F31"/>
    <mergeCell ref="G30:G31"/>
    <mergeCell ref="L31:M31"/>
    <mergeCell ref="I30:I31"/>
    <mergeCell ref="N32:N33"/>
    <mergeCell ref="L33:M33"/>
    <mergeCell ref="I32:I33"/>
    <mergeCell ref="J32:J33"/>
    <mergeCell ref="J30:J31"/>
    <mergeCell ref="N30:N31"/>
    <mergeCell ref="N28:N29"/>
    <mergeCell ref="L29:M29"/>
    <mergeCell ref="H34:H35"/>
    <mergeCell ref="N34:N35"/>
    <mergeCell ref="H32:H33"/>
    <mergeCell ref="K32:K33"/>
    <mergeCell ref="L32:M32"/>
    <mergeCell ref="J34:J35"/>
    <mergeCell ref="K34:K35"/>
    <mergeCell ref="L34:M34"/>
    <mergeCell ref="L35:M35"/>
    <mergeCell ref="I34:I35"/>
    <mergeCell ref="B34:B35"/>
    <mergeCell ref="C34:C35"/>
    <mergeCell ref="F34:F35"/>
    <mergeCell ref="G34:G35"/>
    <mergeCell ref="B32:B33"/>
    <mergeCell ref="F32:F33"/>
    <mergeCell ref="G32:G33"/>
    <mergeCell ref="C32:C33"/>
    <mergeCell ref="N36:N37"/>
    <mergeCell ref="L37:M37"/>
    <mergeCell ref="B36:B37"/>
    <mergeCell ref="C36:C37"/>
    <mergeCell ref="F36:F37"/>
    <mergeCell ref="G36:G37"/>
    <mergeCell ref="H36:H37"/>
    <mergeCell ref="I36:I37"/>
    <mergeCell ref="J36:J37"/>
    <mergeCell ref="K36:K37"/>
    <mergeCell ref="L36:M36"/>
    <mergeCell ref="B40:B41"/>
    <mergeCell ref="C40:C41"/>
    <mergeCell ref="F40:F41"/>
    <mergeCell ref="G40:G41"/>
    <mergeCell ref="L38:M38"/>
    <mergeCell ref="G38:G39"/>
    <mergeCell ref="N38:N39"/>
    <mergeCell ref="L39:M39"/>
    <mergeCell ref="I38:I39"/>
    <mergeCell ref="I40:I41"/>
    <mergeCell ref="J40:J41"/>
    <mergeCell ref="K40:K41"/>
    <mergeCell ref="L40:M40"/>
    <mergeCell ref="N40:N41"/>
    <mergeCell ref="L41:M41"/>
    <mergeCell ref="K38:K39"/>
    <mergeCell ref="B38:B39"/>
    <mergeCell ref="C38:C39"/>
    <mergeCell ref="F38:F39"/>
    <mergeCell ref="H40:H41"/>
    <mergeCell ref="H38:H39"/>
    <mergeCell ref="J38:J39"/>
    <mergeCell ref="C44:C45"/>
    <mergeCell ref="F44:F45"/>
    <mergeCell ref="B42:B43"/>
    <mergeCell ref="C42:C43"/>
    <mergeCell ref="F42:F43"/>
    <mergeCell ref="B44:B45"/>
    <mergeCell ref="L43:M43"/>
    <mergeCell ref="J44:J45"/>
    <mergeCell ref="G42:G43"/>
    <mergeCell ref="I42:I43"/>
    <mergeCell ref="J42:J43"/>
    <mergeCell ref="G44:G45"/>
    <mergeCell ref="H42:H43"/>
    <mergeCell ref="H44:H45"/>
    <mergeCell ref="I44:I45"/>
    <mergeCell ref="Q54:R54"/>
    <mergeCell ref="P50:Q50"/>
    <mergeCell ref="L46:M46"/>
    <mergeCell ref="K42:K43"/>
    <mergeCell ref="L42:M42"/>
    <mergeCell ref="L44:M44"/>
    <mergeCell ref="K44:K45"/>
    <mergeCell ref="L45:M45"/>
    <mergeCell ref="K46:K47"/>
    <mergeCell ref="N42:N43"/>
    <mergeCell ref="T53:U53"/>
    <mergeCell ref="N44:N45"/>
    <mergeCell ref="N46:N47"/>
    <mergeCell ref="S51:T51"/>
    <mergeCell ref="B51:L51"/>
    <mergeCell ref="T56:U56"/>
    <mergeCell ref="S50:T50"/>
    <mergeCell ref="T55:U55"/>
    <mergeCell ref="T54:U54"/>
    <mergeCell ref="N53:O53"/>
    <mergeCell ref="Q53:R53"/>
    <mergeCell ref="N55:O55"/>
    <mergeCell ref="Q55:R55"/>
    <mergeCell ref="N54:O54"/>
    <mergeCell ref="L47:M47"/>
    <mergeCell ref="B49:L49"/>
    <mergeCell ref="B46:B47"/>
    <mergeCell ref="C46:C47"/>
    <mergeCell ref="F46:F47"/>
    <mergeCell ref="G46:G47"/>
    <mergeCell ref="H46:H47"/>
    <mergeCell ref="I46:I47"/>
    <mergeCell ref="J46:J47"/>
    <mergeCell ref="B54:L54"/>
    <mergeCell ref="T57:U57"/>
    <mergeCell ref="B50:L50"/>
    <mergeCell ref="B55:L56"/>
    <mergeCell ref="F52:H52"/>
    <mergeCell ref="I52:L52"/>
    <mergeCell ref="P51:Q51"/>
    <mergeCell ref="D52:E52"/>
    <mergeCell ref="B63:F63"/>
    <mergeCell ref="B57:L57"/>
    <mergeCell ref="F58:H58"/>
    <mergeCell ref="I58:L58"/>
    <mergeCell ref="B61:H61"/>
    <mergeCell ref="B62:H62"/>
    <mergeCell ref="D58:E58"/>
    <mergeCell ref="Q58:R58"/>
    <mergeCell ref="T58:U58"/>
    <mergeCell ref="N57:O57"/>
    <mergeCell ref="Q57:R57"/>
    <mergeCell ref="N56:O56"/>
    <mergeCell ref="Q56:R56"/>
    <mergeCell ref="N58:O58"/>
  </mergeCells>
  <conditionalFormatting sqref="D8:E8 D10:E10 D12:E12 D14:E14 D16:E16 D18:E18 D20:E20 D22:E22 D24:E24 D26:E26 D28:E28 D30:E30 D32:E32 D34:E34 D36:E36">
    <cfRule type="expression" priority="22" dxfId="10" stopIfTrue="1">
      <formula>AND($D9&gt;0,$D8="")</formula>
    </cfRule>
  </conditionalFormatting>
  <conditionalFormatting sqref="R8:R47">
    <cfRule type="expression" priority="20" dxfId="2" stopIfTrue="1">
      <formula>P8=""</formula>
    </cfRule>
    <cfRule type="expression" priority="21" dxfId="0" stopIfTrue="1">
      <formula>AND(R8="",P8&gt;0)</formula>
    </cfRule>
  </conditionalFormatting>
  <conditionalFormatting sqref="Q8:Q47 T8:T47">
    <cfRule type="expression" priority="18" dxfId="2" stopIfTrue="1">
      <formula>P8=""</formula>
    </cfRule>
    <cfRule type="expression" priority="19" dxfId="0" stopIfTrue="1">
      <formula>AND(Q8="",OR($L8="１００Ｍ",$L8="２００Ｍ",$L8="１００ＭＨ",$L8="１１０ＭＨ",$L8="走幅跳"))</formula>
    </cfRule>
  </conditionalFormatting>
  <conditionalFormatting sqref="J46 H28:H36 H38 H40 H42 H44 H46 J38 J40 J42 J44 H8:H26 J8:K26 J28:K36">
    <cfRule type="expression" priority="17" dxfId="0" stopIfTrue="1">
      <formula>AND($D9&gt;0,H8="")</formula>
    </cfRule>
  </conditionalFormatting>
  <conditionalFormatting sqref="O51">
    <cfRule type="expression" priority="16" dxfId="0" stopIfTrue="1">
      <formula>AND(T57&gt;0,O51="")</formula>
    </cfRule>
  </conditionalFormatting>
  <conditionalFormatting sqref="P8:P47">
    <cfRule type="expression" priority="14" dxfId="2" stopIfTrue="1">
      <formula>P8=""</formula>
    </cfRule>
    <cfRule type="expression" priority="15" dxfId="47" stopIfTrue="1">
      <formula>P8=V8</formula>
    </cfRule>
  </conditionalFormatting>
  <conditionalFormatting sqref="S8:S47">
    <cfRule type="expression" priority="12" dxfId="2" stopIfTrue="1">
      <formula>S8=""</formula>
    </cfRule>
    <cfRule type="expression" priority="13" dxfId="47" stopIfTrue="1">
      <formula>S8=V8</formula>
    </cfRule>
  </conditionalFormatting>
  <conditionalFormatting sqref="U8:U47">
    <cfRule type="expression" priority="10" dxfId="2" stopIfTrue="1">
      <formula>S8=""</formula>
    </cfRule>
    <cfRule type="expression" priority="11" dxfId="0" stopIfTrue="1">
      <formula>AND(U8="",S8&gt;0)</formula>
    </cfRule>
  </conditionalFormatting>
  <conditionalFormatting sqref="K38 K40 K42 K44 K46 H37:H46 J37:J46">
    <cfRule type="expression" priority="9" dxfId="0" stopIfTrue="1">
      <formula>AND($D48&gt;0,H37="")</formula>
    </cfRule>
  </conditionalFormatting>
  <conditionalFormatting sqref="D38:E38 D40:E40 D42:E42 D44:E44 D46:E46">
    <cfRule type="expression" priority="8" dxfId="10" stopIfTrue="1">
      <formula>AND($D39&gt;0,$D38="")</formula>
    </cfRule>
  </conditionalFormatting>
  <conditionalFormatting sqref="H38:H46 J38:J46 K38 K40 K42 K44 K46">
    <cfRule type="expression" priority="7" dxfId="0" stopIfTrue="1">
      <formula>AND($D39&gt;0,H38="")</formula>
    </cfRule>
  </conditionalFormatting>
  <conditionalFormatting sqref="H28:H47 H8:H26 J28:K47 J8:K26 F8:F47">
    <cfRule type="containsBlanks" priority="1" dxfId="8">
      <formula>LEN(TRIM(F8))=0</formula>
    </cfRule>
  </conditionalFormatting>
  <conditionalFormatting sqref="Z1 W1:X1">
    <cfRule type="expression" priority="40" dxfId="46" stopIfTrue="1">
      <formula>#REF!=""</formula>
    </cfRule>
  </conditionalFormatting>
  <conditionalFormatting sqref="H47 J47">
    <cfRule type="expression" priority="42" dxfId="0" stopIfTrue="1">
      <formula>AND(女子申込書!#REF!&gt;0,H47="")</formula>
    </cfRule>
  </conditionalFormatting>
  <dataValidations count="14">
    <dataValidation type="list" allowBlank="1" showInputMessage="1" showErrorMessage="1" imeMode="on" sqref="D2:F2">
      <formula1>$BC$4:$BC$16</formula1>
    </dataValidation>
    <dataValidation type="whole" allowBlank="1" showInputMessage="1" showErrorMessage="1" imeMode="halfAlpha" sqref="J8:J26 J28:J47">
      <formula1>1</formula1>
      <formula2>31</formula2>
    </dataValidation>
    <dataValidation type="whole" allowBlank="1" showInputMessage="1" showErrorMessage="1" imeMode="halfAlpha" sqref="H8:H26 H28:H47">
      <formula1>1</formula1>
      <formula2>12</formula2>
    </dataValidation>
    <dataValidation allowBlank="1" showInputMessage="1" showErrorMessage="1" imeMode="on" sqref="S2:V2 T3:V3 D3:F3"/>
    <dataValidation allowBlank="1" showInputMessage="1" showErrorMessage="1" imeMode="hiragana" sqref="K4:M4 D9:E9 D35:E35 D33:E33 D31:E31 D29:E29 D27:E27 D25:E25 D23:E23 D21:E21 D19:E19 D17:E17 D15:E15 D13:E13 D11:E11 D37:E37 D45:E45 D43:E43 D41:E41 D39:E39 D47:E47"/>
    <dataValidation type="list" allowBlank="1" showInputMessage="1" showErrorMessage="1" imeMode="halfAlpha" sqref="K8:K26 K28:K47">
      <formula1>$AJ$13:$AJ$17</formula1>
    </dataValidation>
    <dataValidation type="list" allowBlank="1" showInputMessage="1" showErrorMessage="1" sqref="S3">
      <formula1>$AP$8:$AP$14</formula1>
    </dataValidation>
    <dataValidation allowBlank="1" showInputMessage="1" showErrorMessage="1" imeMode="halfKatakana" sqref="K3:M3 D36:E36 D34:E34 D32:E32 D30:E30 D28:E28 D26:E26 D24:E24 D22:E22 D20:E20 D18:E18 D16:E16 D14:E14 D12:E12 D10:E10 D8:E8 D46:E46 D44:E44 D42:E42 D40:E40 D38:E38"/>
    <dataValidation allowBlank="1" showInputMessage="1" showErrorMessage="1" imeMode="halfAlpha" sqref="P8:P47 S51:T51 S8:S47 P51:Q51 V8:V47"/>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26 N28:N47">
      <formula1>$AN$8:$AN$10</formula1>
    </dataValidation>
    <dataValidation type="list" allowBlank="1" showInputMessage="1" showErrorMessage="1" sqref="K2">
      <formula1>$AI$8:$AI$35</formula1>
    </dataValidation>
    <dataValidation type="list" allowBlank="1" showInputMessage="1" showErrorMessage="1" sqref="L8:L47 M8:M25 M28:M47">
      <formula1>$AM$8:$AM$18</formula1>
    </dataValidation>
  </dataValidations>
  <hyperlinks>
    <hyperlink ref="AB19" r:id="rId1" display="hiromi_kitamura_@hotmail.com"/>
  </hyperlinks>
  <printOptions horizontalCentered="1"/>
  <pageMargins left="0.3937007874015748" right="0.3937007874015748" top="0.4724409448818898" bottom="0.5905511811023623" header="0.5118110236220472" footer="0.5118110236220472"/>
  <pageSetup horizontalDpi="300" verticalDpi="3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tabColor theme="5" tint="0.5999900102615356"/>
  </sheetPr>
  <dimension ref="A1:L48"/>
  <sheetViews>
    <sheetView view="pageBreakPreview" zoomScaleSheetLayoutView="100" zoomScalePageLayoutView="0" workbookViewId="0" topLeftCell="A1">
      <selection activeCell="F21" sqref="F21:G21"/>
    </sheetView>
  </sheetViews>
  <sheetFormatPr defaultColWidth="9.00390625" defaultRowHeight="13.5"/>
  <cols>
    <col min="1" max="1" width="5.125" style="290" customWidth="1"/>
    <col min="2" max="2" width="6.125" style="290" customWidth="1"/>
    <col min="3" max="3" width="21.50390625" style="290" customWidth="1"/>
    <col min="4" max="4" width="4.625" style="290" customWidth="1"/>
    <col min="5" max="5" width="8.375" style="290" customWidth="1"/>
    <col min="6" max="6" width="9.00390625" style="290" customWidth="1"/>
    <col min="7" max="7" width="10.125" style="290" customWidth="1"/>
    <col min="8" max="8" width="5.00390625" style="290" customWidth="1"/>
    <col min="9" max="9" width="4.75390625" style="290" customWidth="1"/>
    <col min="10" max="10" width="14.00390625" style="290" customWidth="1"/>
    <col min="11" max="12" width="13.375" style="290" customWidth="1"/>
    <col min="13" max="16384" width="9.00390625" style="290" customWidth="1"/>
  </cols>
  <sheetData>
    <row r="1" spans="1:10" ht="18" customHeight="1">
      <c r="A1" s="292"/>
      <c r="B1" s="355" t="s">
        <v>276</v>
      </c>
      <c r="C1" s="292"/>
      <c r="D1" s="292"/>
      <c r="E1" s="292"/>
      <c r="F1" s="292"/>
      <c r="G1" s="292"/>
      <c r="H1" s="292"/>
      <c r="I1" s="292"/>
      <c r="J1" s="292"/>
    </row>
    <row r="2" spans="1:10" s="358" customFormat="1" ht="15" customHeight="1">
      <c r="A2" s="529" t="s">
        <v>252</v>
      </c>
      <c r="B2" s="530"/>
      <c r="C2" s="356" t="s">
        <v>332</v>
      </c>
      <c r="D2" s="361" t="s">
        <v>277</v>
      </c>
      <c r="E2" s="521" t="s">
        <v>253</v>
      </c>
      <c r="F2" s="521"/>
      <c r="G2" s="521" t="s">
        <v>254</v>
      </c>
      <c r="H2" s="521"/>
      <c r="I2" s="521" t="s">
        <v>255</v>
      </c>
      <c r="J2" s="521"/>
    </row>
    <row r="3" spans="1:12" ht="22.5" customHeight="1">
      <c r="A3" s="531" t="s">
        <v>256</v>
      </c>
      <c r="B3" s="532"/>
      <c r="C3" s="315" t="s">
        <v>331</v>
      </c>
      <c r="D3" s="317">
        <v>3</v>
      </c>
      <c r="E3" s="522" t="s">
        <v>62</v>
      </c>
      <c r="F3" s="521"/>
      <c r="G3" s="522" t="s">
        <v>333</v>
      </c>
      <c r="H3" s="521"/>
      <c r="I3" s="522" t="s">
        <v>334</v>
      </c>
      <c r="J3" s="521"/>
      <c r="L3" s="290" t="s">
        <v>270</v>
      </c>
    </row>
    <row r="4" spans="1:10" ht="20.25" customHeight="1">
      <c r="A4" s="525" t="s">
        <v>257</v>
      </c>
      <c r="B4" s="526"/>
      <c r="C4" s="527"/>
      <c r="D4" s="528" t="s">
        <v>258</v>
      </c>
      <c r="E4" s="293" t="s">
        <v>267</v>
      </c>
      <c r="F4" s="298" t="s">
        <v>308</v>
      </c>
      <c r="G4" s="304">
        <v>1.2</v>
      </c>
      <c r="H4" s="567">
        <f>IF(F4="","",IF(F4="記録無",0,IF(VALUE(F4)&gt;26.4,0,INT(9.23076*(26.7-VALUE(F4))^1.835))))</f>
        <v>790</v>
      </c>
      <c r="I4" s="567"/>
      <c r="J4" s="293" t="s">
        <v>260</v>
      </c>
    </row>
    <row r="5" spans="1:11" ht="20.25" customHeight="1">
      <c r="A5" s="293"/>
      <c r="B5" s="305" t="s">
        <v>261</v>
      </c>
      <c r="C5" s="297"/>
      <c r="D5" s="528"/>
      <c r="E5" s="293" t="s">
        <v>264</v>
      </c>
      <c r="F5" s="520" t="s">
        <v>305</v>
      </c>
      <c r="G5" s="520"/>
      <c r="H5" s="567">
        <f>IF(F5="","",IF(F5="記録無",0,IF(VALUE(F5)&lt;0.76,0,INT(1.84523*(VALUE(F5)*100-75)^1.348))))</f>
        <v>655</v>
      </c>
      <c r="I5" s="567"/>
      <c r="J5" s="511">
        <f>SUM(H4:I7)</f>
        <v>2643</v>
      </c>
      <c r="K5" s="290" t="s">
        <v>281</v>
      </c>
    </row>
    <row r="6" spans="1:11" ht="20.25" customHeight="1">
      <c r="A6" s="293" t="s">
        <v>250</v>
      </c>
      <c r="B6" s="305" t="s">
        <v>263</v>
      </c>
      <c r="C6" s="297"/>
      <c r="D6" s="528"/>
      <c r="E6" s="293" t="s">
        <v>262</v>
      </c>
      <c r="F6" s="568" t="s">
        <v>307</v>
      </c>
      <c r="G6" s="569"/>
      <c r="H6" s="567">
        <f>IF(F6="","",IF(F6="記録無",0,IF(VALUE(F6)&lt;1.53,0,INT(56.0211*(VALUE(F6)-1.5)^1.05))))</f>
        <v>503</v>
      </c>
      <c r="I6" s="567"/>
      <c r="J6" s="512"/>
      <c r="K6" s="290" t="s">
        <v>275</v>
      </c>
    </row>
    <row r="7" spans="1:10" ht="20.25" customHeight="1">
      <c r="A7" s="293"/>
      <c r="B7" s="305" t="s">
        <v>265</v>
      </c>
      <c r="C7" s="297"/>
      <c r="D7" s="528"/>
      <c r="E7" s="293" t="s">
        <v>280</v>
      </c>
      <c r="F7" s="298" t="s">
        <v>306</v>
      </c>
      <c r="G7" s="304">
        <v>-2.1</v>
      </c>
      <c r="H7" s="567">
        <f>IF(F7="","",IF(F7="記録無",0,IF(VALUE(F7)&gt;42.08,0,INT(4.99087*(42.5-VALUE(F7))^1.81))))</f>
        <v>695</v>
      </c>
      <c r="I7" s="567"/>
      <c r="J7" s="513"/>
    </row>
    <row r="8" spans="1:10" ht="11.25" customHeight="1">
      <c r="A8" s="294"/>
      <c r="B8" s="294"/>
      <c r="C8" s="294"/>
      <c r="D8" s="294"/>
      <c r="E8" s="294"/>
      <c r="F8" s="294"/>
      <c r="G8" s="294"/>
      <c r="H8" s="294"/>
      <c r="I8" s="294"/>
      <c r="J8" s="294"/>
    </row>
    <row r="9" spans="1:10" s="354" customFormat="1" ht="24" customHeight="1">
      <c r="A9" s="353"/>
      <c r="B9" s="353" t="s">
        <v>266</v>
      </c>
      <c r="C9" s="353"/>
      <c r="D9" s="353"/>
      <c r="E9" s="353"/>
      <c r="F9" s="353"/>
      <c r="G9" s="353"/>
      <c r="H9" s="353"/>
      <c r="I9" s="353"/>
      <c r="J9" s="353"/>
    </row>
    <row r="10" spans="1:10" s="363" customFormat="1" ht="15" customHeight="1">
      <c r="A10" s="563" t="s">
        <v>252</v>
      </c>
      <c r="B10" s="564"/>
      <c r="C10" s="349"/>
      <c r="D10" s="362" t="s">
        <v>277</v>
      </c>
      <c r="E10" s="552" t="s">
        <v>253</v>
      </c>
      <c r="F10" s="552"/>
      <c r="G10" s="552" t="s">
        <v>254</v>
      </c>
      <c r="H10" s="552"/>
      <c r="I10" s="552" t="s">
        <v>255</v>
      </c>
      <c r="J10" s="552"/>
    </row>
    <row r="11" spans="1:12" s="306" customFormat="1" ht="22.5" customHeight="1">
      <c r="A11" s="565" t="s">
        <v>256</v>
      </c>
      <c r="B11" s="566"/>
      <c r="C11" s="350"/>
      <c r="D11" s="371"/>
      <c r="E11" s="551" t="s">
        <v>356</v>
      </c>
      <c r="F11" s="551"/>
      <c r="G11" s="551" t="s">
        <v>357</v>
      </c>
      <c r="H11" s="551"/>
      <c r="I11" s="551"/>
      <c r="J11" s="551"/>
      <c r="L11" s="306" t="s">
        <v>270</v>
      </c>
    </row>
    <row r="12" spans="1:10" s="306" customFormat="1" ht="21" customHeight="1">
      <c r="A12" s="560" t="s">
        <v>257</v>
      </c>
      <c r="B12" s="561"/>
      <c r="C12" s="562"/>
      <c r="D12" s="556" t="s">
        <v>258</v>
      </c>
      <c r="E12" s="307" t="s">
        <v>267</v>
      </c>
      <c r="F12" s="347"/>
      <c r="G12" s="348"/>
      <c r="H12" s="550">
        <f>IF(F12="","",IF(F12="記録無",0,IF(VALUE(F12)&gt;26.4,0,INT(9.23076*(26.7-VALUE(F12))^1.835))))</f>
      </c>
      <c r="I12" s="550"/>
      <c r="J12" s="307" t="s">
        <v>260</v>
      </c>
    </row>
    <row r="13" spans="1:11" s="306" customFormat="1" ht="21" customHeight="1">
      <c r="A13" s="346"/>
      <c r="B13" s="308" t="s">
        <v>261</v>
      </c>
      <c r="C13" s="309"/>
      <c r="D13" s="556"/>
      <c r="E13" s="307" t="s">
        <v>264</v>
      </c>
      <c r="F13" s="557"/>
      <c r="G13" s="557"/>
      <c r="H13" s="550">
        <f>IF(F13="","",IF(F13="記録無",0,IF(VALUE(F13)&lt;0.76,0,INT(1.84523*(VALUE(F13)*100-75)^1.348))))</f>
      </c>
      <c r="I13" s="550"/>
      <c r="J13" s="553">
        <f>SUM(H12:I15)</f>
        <v>0</v>
      </c>
      <c r="K13" s="290" t="s">
        <v>281</v>
      </c>
    </row>
    <row r="14" spans="1:11" s="306" customFormat="1" ht="21" customHeight="1">
      <c r="A14" s="346"/>
      <c r="B14" s="308" t="s">
        <v>263</v>
      </c>
      <c r="C14" s="309"/>
      <c r="D14" s="556"/>
      <c r="E14" s="307" t="s">
        <v>262</v>
      </c>
      <c r="F14" s="558"/>
      <c r="G14" s="559"/>
      <c r="H14" s="550">
        <f>IF(F14="","",IF(F14="記録無",0,IF(VALUE(F14)&lt;1.53,0,INT(56.0211*(VALUE(F14)-1.5)^1.05))))</f>
      </c>
      <c r="I14" s="550"/>
      <c r="J14" s="554"/>
      <c r="K14" s="306" t="s">
        <v>275</v>
      </c>
    </row>
    <row r="15" spans="1:10" s="306" customFormat="1" ht="21" customHeight="1">
      <c r="A15" s="346"/>
      <c r="B15" s="308" t="s">
        <v>265</v>
      </c>
      <c r="C15" s="309"/>
      <c r="D15" s="556"/>
      <c r="E15" s="307" t="s">
        <v>280</v>
      </c>
      <c r="F15" s="347"/>
      <c r="G15" s="348"/>
      <c r="H15" s="550">
        <f>IF(F15="","",IF(F15="記録無",0,IF(VALUE(F15)&gt;42.08,0,INT(4.99087*(42.5-VALUE(F15))^1.81))))</f>
      </c>
      <c r="I15" s="550"/>
      <c r="J15" s="555"/>
    </row>
    <row r="16" spans="1:10" s="306" customFormat="1" ht="11.25" customHeight="1">
      <c r="A16" s="310"/>
      <c r="B16" s="310"/>
      <c r="C16" s="310"/>
      <c r="D16" s="310"/>
      <c r="E16" s="310"/>
      <c r="F16" s="310"/>
      <c r="G16" s="310"/>
      <c r="H16" s="310"/>
      <c r="I16" s="310"/>
      <c r="J16" s="310"/>
    </row>
    <row r="17" spans="1:10" s="354" customFormat="1" ht="24" customHeight="1">
      <c r="A17" s="353"/>
      <c r="B17" s="353" t="s">
        <v>266</v>
      </c>
      <c r="C17" s="353"/>
      <c r="D17" s="353"/>
      <c r="E17" s="353"/>
      <c r="F17" s="353"/>
      <c r="G17" s="353"/>
      <c r="H17" s="353"/>
      <c r="I17" s="353"/>
      <c r="J17" s="353"/>
    </row>
    <row r="18" spans="1:10" s="363" customFormat="1" ht="15" customHeight="1">
      <c r="A18" s="563" t="s">
        <v>252</v>
      </c>
      <c r="B18" s="564"/>
      <c r="C18" s="349"/>
      <c r="D18" s="362" t="s">
        <v>277</v>
      </c>
      <c r="E18" s="552" t="s">
        <v>253</v>
      </c>
      <c r="F18" s="552"/>
      <c r="G18" s="552" t="s">
        <v>254</v>
      </c>
      <c r="H18" s="552"/>
      <c r="I18" s="552" t="s">
        <v>255</v>
      </c>
      <c r="J18" s="552"/>
    </row>
    <row r="19" spans="1:12" s="306" customFormat="1" ht="22.5" customHeight="1">
      <c r="A19" s="565" t="s">
        <v>256</v>
      </c>
      <c r="B19" s="566"/>
      <c r="C19" s="350"/>
      <c r="D19" s="371"/>
      <c r="E19" s="551"/>
      <c r="F19" s="551"/>
      <c r="G19" s="551"/>
      <c r="H19" s="551"/>
      <c r="I19" s="551"/>
      <c r="J19" s="551"/>
      <c r="L19" s="306" t="s">
        <v>270</v>
      </c>
    </row>
    <row r="20" spans="1:10" s="306" customFormat="1" ht="20.25" customHeight="1">
      <c r="A20" s="560" t="s">
        <v>257</v>
      </c>
      <c r="B20" s="561"/>
      <c r="C20" s="562"/>
      <c r="D20" s="556" t="s">
        <v>258</v>
      </c>
      <c r="E20" s="307" t="s">
        <v>267</v>
      </c>
      <c r="F20" s="347"/>
      <c r="G20" s="348"/>
      <c r="H20" s="550">
        <f>IF(F20="","",IF(F20="記録無",0,IF(VALUE(F20)&gt;26.4,0,INT(9.23076*(26.7-VALUE(F20))^1.835))))</f>
      </c>
      <c r="I20" s="550"/>
      <c r="J20" s="307" t="s">
        <v>260</v>
      </c>
    </row>
    <row r="21" spans="1:11" s="306" customFormat="1" ht="20.25" customHeight="1">
      <c r="A21" s="346"/>
      <c r="B21" s="308" t="s">
        <v>261</v>
      </c>
      <c r="C21" s="309"/>
      <c r="D21" s="556"/>
      <c r="E21" s="307" t="s">
        <v>264</v>
      </c>
      <c r="F21" s="557"/>
      <c r="G21" s="557"/>
      <c r="H21" s="550">
        <f>IF(F21="","",IF(F21="記録無",0,IF(VALUE(F21)&lt;0.76,0,INT(1.84523*(VALUE(F21)*100-75)^1.348))))</f>
      </c>
      <c r="I21" s="550"/>
      <c r="J21" s="553">
        <f>SUM(H20:I23)</f>
        <v>0</v>
      </c>
      <c r="K21" s="290" t="s">
        <v>281</v>
      </c>
    </row>
    <row r="22" spans="1:11" s="306" customFormat="1" ht="20.25" customHeight="1">
      <c r="A22" s="346"/>
      <c r="B22" s="308" t="s">
        <v>263</v>
      </c>
      <c r="C22" s="309"/>
      <c r="D22" s="556"/>
      <c r="E22" s="307" t="s">
        <v>262</v>
      </c>
      <c r="F22" s="558"/>
      <c r="G22" s="559"/>
      <c r="H22" s="550">
        <f>IF(F22="","",IF(F22="記録無",0,IF(VALUE(F22)&lt;1.53,0,INT(56.0211*(VALUE(F22)-1.5)^1.05))))</f>
      </c>
      <c r="I22" s="550"/>
      <c r="J22" s="554"/>
      <c r="K22" s="306" t="s">
        <v>275</v>
      </c>
    </row>
    <row r="23" spans="1:10" s="306" customFormat="1" ht="20.25" customHeight="1">
      <c r="A23" s="346"/>
      <c r="B23" s="308" t="s">
        <v>265</v>
      </c>
      <c r="C23" s="309"/>
      <c r="D23" s="556"/>
      <c r="E23" s="307" t="s">
        <v>268</v>
      </c>
      <c r="F23" s="347"/>
      <c r="G23" s="348"/>
      <c r="H23" s="550">
        <f>IF(F23="","",IF(F23="記録無",0,IF(VALUE(F23)&gt;42.08,0,INT(4.99087*(42.5-VALUE(F23))^1.81))))</f>
      </c>
      <c r="I23" s="550"/>
      <c r="J23" s="555"/>
    </row>
    <row r="24" spans="1:10" s="306" customFormat="1" ht="11.25" customHeight="1">
      <c r="A24" s="310"/>
      <c r="B24" s="310"/>
      <c r="C24" s="310"/>
      <c r="D24" s="310"/>
      <c r="E24" s="310"/>
      <c r="F24" s="310"/>
      <c r="G24" s="310"/>
      <c r="H24" s="310"/>
      <c r="I24" s="310"/>
      <c r="J24" s="310"/>
    </row>
    <row r="25" spans="1:10" s="354" customFormat="1" ht="24" customHeight="1">
      <c r="A25" s="353"/>
      <c r="B25" s="353" t="s">
        <v>266</v>
      </c>
      <c r="C25" s="353"/>
      <c r="D25" s="353"/>
      <c r="E25" s="353"/>
      <c r="F25" s="353"/>
      <c r="G25" s="353"/>
      <c r="H25" s="353"/>
      <c r="I25" s="353"/>
      <c r="J25" s="353"/>
    </row>
    <row r="26" spans="1:10" s="363" customFormat="1" ht="15" customHeight="1">
      <c r="A26" s="563" t="s">
        <v>252</v>
      </c>
      <c r="B26" s="564"/>
      <c r="C26" s="349"/>
      <c r="D26" s="362" t="s">
        <v>277</v>
      </c>
      <c r="E26" s="552" t="s">
        <v>253</v>
      </c>
      <c r="F26" s="552"/>
      <c r="G26" s="552" t="s">
        <v>254</v>
      </c>
      <c r="H26" s="552"/>
      <c r="I26" s="552" t="s">
        <v>255</v>
      </c>
      <c r="J26" s="552"/>
    </row>
    <row r="27" spans="1:12" s="306" customFormat="1" ht="22.5" customHeight="1">
      <c r="A27" s="565" t="s">
        <v>256</v>
      </c>
      <c r="B27" s="566"/>
      <c r="C27" s="350"/>
      <c r="D27" s="371"/>
      <c r="E27" s="551"/>
      <c r="F27" s="551"/>
      <c r="G27" s="551"/>
      <c r="H27" s="551"/>
      <c r="I27" s="551"/>
      <c r="J27" s="551"/>
      <c r="L27" s="306" t="s">
        <v>270</v>
      </c>
    </row>
    <row r="28" spans="1:10" s="306" customFormat="1" ht="20.25" customHeight="1">
      <c r="A28" s="560" t="s">
        <v>257</v>
      </c>
      <c r="B28" s="561"/>
      <c r="C28" s="562"/>
      <c r="D28" s="556" t="s">
        <v>258</v>
      </c>
      <c r="E28" s="307" t="s">
        <v>267</v>
      </c>
      <c r="F28" s="347"/>
      <c r="G28" s="348"/>
      <c r="H28" s="550">
        <f>IF(F28="","",IF(F28="記録無",0,IF(VALUE(F28)&gt;26.4,0,INT(9.23076*(26.7-VALUE(F28))^1.835))))</f>
      </c>
      <c r="I28" s="550"/>
      <c r="J28" s="307" t="s">
        <v>260</v>
      </c>
    </row>
    <row r="29" spans="1:11" s="306" customFormat="1" ht="20.25" customHeight="1">
      <c r="A29" s="346"/>
      <c r="B29" s="308" t="s">
        <v>261</v>
      </c>
      <c r="C29" s="309"/>
      <c r="D29" s="556"/>
      <c r="E29" s="307" t="s">
        <v>264</v>
      </c>
      <c r="F29" s="557"/>
      <c r="G29" s="557"/>
      <c r="H29" s="550">
        <f>IF(F29="","",IF(F29="記録無",0,IF(VALUE(F29)&lt;0.76,0,INT(1.84523*(VALUE(F29)*100-75)^1.348))))</f>
      </c>
      <c r="I29" s="550"/>
      <c r="J29" s="553">
        <f>SUM(H28:I31)</f>
        <v>0</v>
      </c>
      <c r="K29" s="290" t="s">
        <v>281</v>
      </c>
    </row>
    <row r="30" spans="1:11" s="306" customFormat="1" ht="20.25" customHeight="1">
      <c r="A30" s="346"/>
      <c r="B30" s="308" t="s">
        <v>263</v>
      </c>
      <c r="C30" s="309"/>
      <c r="D30" s="556"/>
      <c r="E30" s="307" t="s">
        <v>262</v>
      </c>
      <c r="F30" s="558"/>
      <c r="G30" s="559"/>
      <c r="H30" s="550">
        <f>IF(F30="","",IF(F30="記録無",0,IF(VALUE(F30)&lt;1.53,0,INT(56.0211*(VALUE(F30)-1.5)^1.05))))</f>
      </c>
      <c r="I30" s="550"/>
      <c r="J30" s="554"/>
      <c r="K30" s="306" t="s">
        <v>275</v>
      </c>
    </row>
    <row r="31" spans="1:10" s="306" customFormat="1" ht="20.25" customHeight="1">
      <c r="A31" s="346"/>
      <c r="B31" s="308" t="s">
        <v>265</v>
      </c>
      <c r="C31" s="309"/>
      <c r="D31" s="556"/>
      <c r="E31" s="307" t="s">
        <v>280</v>
      </c>
      <c r="F31" s="347"/>
      <c r="G31" s="348"/>
      <c r="H31" s="550">
        <f>IF(F31="","",IF(F31="記録無",0,IF(VALUE(F31)&gt;42.08,0,INT(4.99087*(42.5-VALUE(F31))^1.81))))</f>
      </c>
      <c r="I31" s="550"/>
      <c r="J31" s="555"/>
    </row>
    <row r="32" spans="1:10" s="306" customFormat="1" ht="11.25" customHeight="1">
      <c r="A32" s="310"/>
      <c r="B32" s="310"/>
      <c r="C32" s="310"/>
      <c r="D32" s="310"/>
      <c r="E32" s="310"/>
      <c r="F32" s="310"/>
      <c r="G32" s="310"/>
      <c r="H32" s="310"/>
      <c r="I32" s="310"/>
      <c r="J32" s="310"/>
    </row>
    <row r="33" spans="1:10" s="354" customFormat="1" ht="24" customHeight="1">
      <c r="A33" s="353"/>
      <c r="B33" s="353" t="s">
        <v>266</v>
      </c>
      <c r="C33" s="353"/>
      <c r="D33" s="353"/>
      <c r="E33" s="353"/>
      <c r="F33" s="353"/>
      <c r="G33" s="353"/>
      <c r="H33" s="353"/>
      <c r="I33" s="353"/>
      <c r="J33" s="353"/>
    </row>
    <row r="34" spans="1:10" s="363" customFormat="1" ht="15" customHeight="1">
      <c r="A34" s="563" t="s">
        <v>252</v>
      </c>
      <c r="B34" s="564"/>
      <c r="C34" s="349"/>
      <c r="D34" s="362" t="s">
        <v>277</v>
      </c>
      <c r="E34" s="552" t="s">
        <v>253</v>
      </c>
      <c r="F34" s="552"/>
      <c r="G34" s="552" t="s">
        <v>254</v>
      </c>
      <c r="H34" s="552"/>
      <c r="I34" s="552" t="s">
        <v>255</v>
      </c>
      <c r="J34" s="552"/>
    </row>
    <row r="35" spans="1:12" s="306" customFormat="1" ht="22.5" customHeight="1">
      <c r="A35" s="565" t="s">
        <v>256</v>
      </c>
      <c r="B35" s="566"/>
      <c r="C35" s="350"/>
      <c r="D35" s="371"/>
      <c r="E35" s="551"/>
      <c r="F35" s="551"/>
      <c r="G35" s="551"/>
      <c r="H35" s="551"/>
      <c r="I35" s="551"/>
      <c r="J35" s="551"/>
      <c r="L35" s="306" t="s">
        <v>270</v>
      </c>
    </row>
    <row r="36" spans="1:10" s="306" customFormat="1" ht="20.25" customHeight="1">
      <c r="A36" s="560" t="s">
        <v>257</v>
      </c>
      <c r="B36" s="561"/>
      <c r="C36" s="562"/>
      <c r="D36" s="556" t="s">
        <v>258</v>
      </c>
      <c r="E36" s="307" t="s">
        <v>267</v>
      </c>
      <c r="F36" s="347"/>
      <c r="G36" s="348"/>
      <c r="H36" s="550">
        <f>IF(F36="","",IF(F36="記録無",0,IF(VALUE(F36)&gt;26.4,0,INT(9.23076*(26.7-VALUE(F36))^1.835))))</f>
      </c>
      <c r="I36" s="550"/>
      <c r="J36" s="307" t="s">
        <v>260</v>
      </c>
    </row>
    <row r="37" spans="1:11" s="306" customFormat="1" ht="20.25" customHeight="1">
      <c r="A37" s="346"/>
      <c r="B37" s="308" t="s">
        <v>261</v>
      </c>
      <c r="C37" s="309"/>
      <c r="D37" s="556"/>
      <c r="E37" s="307" t="s">
        <v>264</v>
      </c>
      <c r="F37" s="557"/>
      <c r="G37" s="557"/>
      <c r="H37" s="550">
        <f>IF(F37="","",IF(F37="記録無",0,IF(VALUE(F37)&lt;0.76,0,INT(1.84523*(VALUE(F37)*100-75)^1.348))))</f>
      </c>
      <c r="I37" s="550"/>
      <c r="J37" s="553">
        <f>SUM(H36:I39)</f>
        <v>0</v>
      </c>
      <c r="K37" s="290" t="s">
        <v>281</v>
      </c>
    </row>
    <row r="38" spans="1:11" s="306" customFormat="1" ht="20.25" customHeight="1">
      <c r="A38" s="346"/>
      <c r="B38" s="308" t="s">
        <v>263</v>
      </c>
      <c r="C38" s="309"/>
      <c r="D38" s="556"/>
      <c r="E38" s="307" t="s">
        <v>262</v>
      </c>
      <c r="F38" s="558"/>
      <c r="G38" s="559"/>
      <c r="H38" s="550">
        <f>IF(F38="","",IF(F38="記録無",0,IF(VALUE(F38)&lt;1.53,0,INT(56.0211*(VALUE(F38)-1.5)^1.05))))</f>
      </c>
      <c r="I38" s="550"/>
      <c r="J38" s="554"/>
      <c r="K38" s="306" t="s">
        <v>275</v>
      </c>
    </row>
    <row r="39" spans="1:10" s="306" customFormat="1" ht="20.25" customHeight="1">
      <c r="A39" s="346"/>
      <c r="B39" s="308" t="s">
        <v>265</v>
      </c>
      <c r="C39" s="309"/>
      <c r="D39" s="556"/>
      <c r="E39" s="307" t="s">
        <v>280</v>
      </c>
      <c r="F39" s="347"/>
      <c r="G39" s="348"/>
      <c r="H39" s="550">
        <f>IF(F39="","",IF(F39="記録無",0,IF(VALUE(F39)&gt;42.08,0,INT(4.99087*(42.5-VALUE(F39))^1.81))))</f>
      </c>
      <c r="I39" s="550"/>
      <c r="J39" s="555"/>
    </row>
    <row r="40" spans="1:10" s="306" customFormat="1" ht="11.25" customHeight="1">
      <c r="A40" s="310"/>
      <c r="B40" s="310"/>
      <c r="C40" s="310"/>
      <c r="D40" s="310"/>
      <c r="E40" s="310"/>
      <c r="F40" s="310"/>
      <c r="G40" s="310"/>
      <c r="H40" s="310"/>
      <c r="I40" s="310"/>
      <c r="J40" s="310"/>
    </row>
    <row r="41" spans="1:10" s="354" customFormat="1" ht="24" customHeight="1">
      <c r="A41" s="353"/>
      <c r="B41" s="353" t="s">
        <v>266</v>
      </c>
      <c r="C41" s="353"/>
      <c r="D41" s="353"/>
      <c r="E41" s="353"/>
      <c r="F41" s="353"/>
      <c r="G41" s="353"/>
      <c r="H41" s="353"/>
      <c r="I41" s="353"/>
      <c r="J41" s="353"/>
    </row>
    <row r="42" spans="1:10" s="363" customFormat="1" ht="15" customHeight="1">
      <c r="A42" s="563" t="s">
        <v>252</v>
      </c>
      <c r="B42" s="564"/>
      <c r="C42" s="349"/>
      <c r="D42" s="362" t="s">
        <v>277</v>
      </c>
      <c r="E42" s="552" t="s">
        <v>253</v>
      </c>
      <c r="F42" s="552"/>
      <c r="G42" s="552" t="s">
        <v>254</v>
      </c>
      <c r="H42" s="552"/>
      <c r="I42" s="552" t="s">
        <v>255</v>
      </c>
      <c r="J42" s="552"/>
    </row>
    <row r="43" spans="1:12" s="306" customFormat="1" ht="22.5" customHeight="1">
      <c r="A43" s="565" t="s">
        <v>256</v>
      </c>
      <c r="B43" s="566"/>
      <c r="C43" s="350"/>
      <c r="D43" s="371"/>
      <c r="E43" s="551"/>
      <c r="F43" s="551"/>
      <c r="G43" s="551"/>
      <c r="H43" s="551"/>
      <c r="I43" s="551"/>
      <c r="J43" s="551"/>
      <c r="L43" s="306" t="s">
        <v>270</v>
      </c>
    </row>
    <row r="44" spans="1:10" s="306" customFormat="1" ht="20.25" customHeight="1">
      <c r="A44" s="560" t="s">
        <v>257</v>
      </c>
      <c r="B44" s="561"/>
      <c r="C44" s="562"/>
      <c r="D44" s="556" t="s">
        <v>258</v>
      </c>
      <c r="E44" s="307" t="s">
        <v>267</v>
      </c>
      <c r="F44" s="347"/>
      <c r="G44" s="348"/>
      <c r="H44" s="550">
        <f>IF(F44="","",IF(F44="記録無",0,IF(VALUE(F44)&gt;26.4,0,INT(9.23076*(26.7-VALUE(F44))^1.835))))</f>
      </c>
      <c r="I44" s="550"/>
      <c r="J44" s="307" t="s">
        <v>260</v>
      </c>
    </row>
    <row r="45" spans="1:11" s="306" customFormat="1" ht="20.25" customHeight="1">
      <c r="A45" s="346"/>
      <c r="B45" s="308" t="s">
        <v>261</v>
      </c>
      <c r="C45" s="309"/>
      <c r="D45" s="556"/>
      <c r="E45" s="307" t="s">
        <v>264</v>
      </c>
      <c r="F45" s="557"/>
      <c r="G45" s="557"/>
      <c r="H45" s="550">
        <f>IF(F45="","",IF(F45="記録無",0,IF(VALUE(F45)&lt;0.76,0,INT(1.84523*(VALUE(F45)*100-75)^1.348))))</f>
      </c>
      <c r="I45" s="550"/>
      <c r="J45" s="553">
        <f>SUM(H44:I47)</f>
        <v>0</v>
      </c>
      <c r="K45" s="290" t="s">
        <v>281</v>
      </c>
    </row>
    <row r="46" spans="1:11" s="306" customFormat="1" ht="20.25" customHeight="1">
      <c r="A46" s="346"/>
      <c r="B46" s="308" t="s">
        <v>263</v>
      </c>
      <c r="C46" s="309"/>
      <c r="D46" s="556"/>
      <c r="E46" s="307" t="s">
        <v>262</v>
      </c>
      <c r="F46" s="558"/>
      <c r="G46" s="559"/>
      <c r="H46" s="550">
        <f>IF(F46="","",IF(F46="記録無",0,IF(VALUE(F46)&lt;1.53,0,INT(56.0211*(VALUE(F46)-1.5)^1.05))))</f>
      </c>
      <c r="I46" s="550"/>
      <c r="J46" s="554"/>
      <c r="K46" s="306" t="s">
        <v>275</v>
      </c>
    </row>
    <row r="47" spans="1:10" s="306" customFormat="1" ht="20.25" customHeight="1">
      <c r="A47" s="346"/>
      <c r="B47" s="308" t="s">
        <v>265</v>
      </c>
      <c r="C47" s="309"/>
      <c r="D47" s="556"/>
      <c r="E47" s="307" t="s">
        <v>280</v>
      </c>
      <c r="F47" s="347"/>
      <c r="G47" s="348"/>
      <c r="H47" s="550">
        <f>IF(F47="","",IF(F47="記録無",0,IF(VALUE(F47)&gt;42.08,0,INT(4.99087*(42.5-VALUE(F47))^1.81))))</f>
      </c>
      <c r="I47" s="550"/>
      <c r="J47" s="555"/>
    </row>
    <row r="48" spans="1:10" s="306" customFormat="1" ht="11.25" customHeight="1">
      <c r="A48" s="310"/>
      <c r="B48" s="310"/>
      <c r="C48" s="310"/>
      <c r="D48" s="310"/>
      <c r="E48" s="310"/>
      <c r="F48" s="310"/>
      <c r="G48" s="310"/>
      <c r="H48" s="310"/>
      <c r="I48" s="310"/>
      <c r="J48" s="310"/>
    </row>
  </sheetData>
  <sheetProtection sheet="1" selectLockedCells="1"/>
  <mergeCells count="102">
    <mergeCell ref="A10:B10"/>
    <mergeCell ref="F6:G6"/>
    <mergeCell ref="A27:B27"/>
    <mergeCell ref="A28:C28"/>
    <mergeCell ref="A19:B19"/>
    <mergeCell ref="A11:B11"/>
    <mergeCell ref="A12:C12"/>
    <mergeCell ref="A18:B18"/>
    <mergeCell ref="A20:C20"/>
    <mergeCell ref="F5:G5"/>
    <mergeCell ref="H5:I5"/>
    <mergeCell ref="J5:J7"/>
    <mergeCell ref="E2:F2"/>
    <mergeCell ref="A4:C4"/>
    <mergeCell ref="D4:D7"/>
    <mergeCell ref="A2:B2"/>
    <mergeCell ref="A3:B3"/>
    <mergeCell ref="E10:F10"/>
    <mergeCell ref="G10:H10"/>
    <mergeCell ref="I10:J10"/>
    <mergeCell ref="H7:I7"/>
    <mergeCell ref="G2:H2"/>
    <mergeCell ref="I2:J2"/>
    <mergeCell ref="E3:F3"/>
    <mergeCell ref="G3:H3"/>
    <mergeCell ref="I3:J3"/>
    <mergeCell ref="H4:I4"/>
    <mergeCell ref="D20:D23"/>
    <mergeCell ref="H20:I20"/>
    <mergeCell ref="H15:I15"/>
    <mergeCell ref="D12:D15"/>
    <mergeCell ref="H12:I12"/>
    <mergeCell ref="E11:F11"/>
    <mergeCell ref="G11:H11"/>
    <mergeCell ref="I11:J11"/>
    <mergeCell ref="G19:H19"/>
    <mergeCell ref="I19:J19"/>
    <mergeCell ref="E18:F18"/>
    <mergeCell ref="G18:H18"/>
    <mergeCell ref="J13:J15"/>
    <mergeCell ref="H6:I6"/>
    <mergeCell ref="F13:G13"/>
    <mergeCell ref="H13:I13"/>
    <mergeCell ref="F14:G14"/>
    <mergeCell ref="H14:I14"/>
    <mergeCell ref="J21:J23"/>
    <mergeCell ref="H23:I23"/>
    <mergeCell ref="I18:J18"/>
    <mergeCell ref="A26:B26"/>
    <mergeCell ref="E35:F35"/>
    <mergeCell ref="G35:H35"/>
    <mergeCell ref="I27:J27"/>
    <mergeCell ref="E26:F26"/>
    <mergeCell ref="G26:H26"/>
    <mergeCell ref="E19:F19"/>
    <mergeCell ref="I26:J26"/>
    <mergeCell ref="J29:J31"/>
    <mergeCell ref="F30:G30"/>
    <mergeCell ref="I34:J34"/>
    <mergeCell ref="F21:G21"/>
    <mergeCell ref="E27:F27"/>
    <mergeCell ref="G27:H27"/>
    <mergeCell ref="F22:G22"/>
    <mergeCell ref="H22:I22"/>
    <mergeCell ref="H21:I21"/>
    <mergeCell ref="A44:C44"/>
    <mergeCell ref="H31:I31"/>
    <mergeCell ref="G34:H34"/>
    <mergeCell ref="E34:F34"/>
    <mergeCell ref="A34:B34"/>
    <mergeCell ref="A42:B42"/>
    <mergeCell ref="A43:B43"/>
    <mergeCell ref="A35:B35"/>
    <mergeCell ref="A36:C36"/>
    <mergeCell ref="D36:D39"/>
    <mergeCell ref="H36:I36"/>
    <mergeCell ref="F37:G37"/>
    <mergeCell ref="E42:F42"/>
    <mergeCell ref="G42:H42"/>
    <mergeCell ref="H37:I37"/>
    <mergeCell ref="H39:I39"/>
    <mergeCell ref="F38:G38"/>
    <mergeCell ref="D28:D31"/>
    <mergeCell ref="H28:I28"/>
    <mergeCell ref="F29:G29"/>
    <mergeCell ref="H29:I29"/>
    <mergeCell ref="H30:I30"/>
    <mergeCell ref="D44:D47"/>
    <mergeCell ref="H44:I44"/>
    <mergeCell ref="F45:G45"/>
    <mergeCell ref="H45:I45"/>
    <mergeCell ref="F46:G46"/>
    <mergeCell ref="H46:I46"/>
    <mergeCell ref="H47:I47"/>
    <mergeCell ref="E43:F43"/>
    <mergeCell ref="I35:J35"/>
    <mergeCell ref="I42:J42"/>
    <mergeCell ref="J37:J39"/>
    <mergeCell ref="H38:I38"/>
    <mergeCell ref="G43:H43"/>
    <mergeCell ref="I43:J43"/>
    <mergeCell ref="J45:J47"/>
  </mergeCells>
  <dataValidations count="2">
    <dataValidation allowBlank="1" showInputMessage="1" showErrorMessage="1" imeMode="halfKatakana" sqref="C2 C18 C26 C34 C42 C10"/>
    <dataValidation type="list" allowBlank="1" showInputMessage="1" showErrorMessage="1" sqref="A5:A7 A13:A15 A21:A23 A29:A31 A37:A39 A45:A47">
      <formula1>$L$2:$L$3</formula1>
    </dataValidation>
  </dataValidations>
  <printOptions horizontalCentered="1"/>
  <pageMargins left="0.7874015748031497" right="0.7874015748031497" top="0" bottom="0" header="0.5118110236220472" footer="0.11811023622047245"/>
  <pageSetup horizontalDpi="360" verticalDpi="360" orientation="portrait" paperSize="9" scale="94" r:id="rId1"/>
</worksheet>
</file>

<file path=xl/worksheets/sheet6.xml><?xml version="1.0" encoding="utf-8"?>
<worksheet xmlns="http://schemas.openxmlformats.org/spreadsheetml/2006/main" xmlns:r="http://schemas.openxmlformats.org/officeDocument/2006/relationships">
  <sheetPr>
    <tabColor indexed="43"/>
  </sheetPr>
  <dimension ref="A1:M38"/>
  <sheetViews>
    <sheetView showGridLines="0" showZeros="0" zoomScale="85" zoomScaleNormal="85" zoomScaleSheetLayoutView="85" zoomScalePageLayoutView="0" workbookViewId="0" topLeftCell="A1">
      <selection activeCell="E8" sqref="E8:H8"/>
    </sheetView>
  </sheetViews>
  <sheetFormatPr defaultColWidth="9.00390625" defaultRowHeight="13.5"/>
  <cols>
    <col min="1" max="1" width="4.375" style="145" customWidth="1"/>
    <col min="2" max="2" width="3.75390625" style="145" customWidth="1"/>
    <col min="3" max="3" width="6.75390625" style="145" customWidth="1"/>
    <col min="4" max="4" width="18.875" style="145" customWidth="1"/>
    <col min="5" max="5" width="16.25390625" style="145" customWidth="1"/>
    <col min="6" max="6" width="7.50390625" style="145" customWidth="1"/>
    <col min="7" max="7" width="5.625" style="145" customWidth="1"/>
    <col min="8" max="8" width="13.875" style="145" customWidth="1"/>
    <col min="9" max="9" width="3.625" style="145" customWidth="1"/>
    <col min="10" max="10" width="3.75390625" style="145" customWidth="1"/>
    <col min="11" max="11" width="4.375" style="145" customWidth="1"/>
    <col min="12" max="12" width="9.00390625" style="145" customWidth="1"/>
    <col min="13" max="13" width="9.00390625" style="145" hidden="1" customWidth="1"/>
    <col min="14" max="16384" width="9.00390625" style="145" customWidth="1"/>
  </cols>
  <sheetData>
    <row r="1" spans="2:10" ht="34.5" customHeight="1">
      <c r="B1" s="586" t="s">
        <v>313</v>
      </c>
      <c r="C1" s="586"/>
      <c r="D1" s="586"/>
      <c r="E1" s="586"/>
      <c r="F1" s="586"/>
      <c r="G1" s="586"/>
      <c r="H1" s="586"/>
      <c r="I1" s="586"/>
      <c r="J1" s="586"/>
    </row>
    <row r="2" spans="2:10" ht="25.5" customHeight="1">
      <c r="B2" s="584" t="s">
        <v>124</v>
      </c>
      <c r="C2" s="584"/>
      <c r="D2" s="585"/>
      <c r="E2" s="585"/>
      <c r="F2" s="585"/>
      <c r="G2" s="585"/>
      <c r="H2" s="585"/>
      <c r="I2" s="585"/>
      <c r="J2" s="585"/>
    </row>
    <row r="3" ht="25.5" customHeight="1">
      <c r="D3" s="146"/>
    </row>
    <row r="4" spans="2:13" ht="24.75" customHeight="1">
      <c r="B4" s="581" t="s">
        <v>125</v>
      </c>
      <c r="C4" s="582"/>
      <c r="D4" s="583"/>
      <c r="E4" s="578" t="s">
        <v>32</v>
      </c>
      <c r="F4" s="579"/>
      <c r="G4" s="579"/>
      <c r="H4" s="579"/>
      <c r="I4" s="579"/>
      <c r="J4" s="587"/>
      <c r="M4" s="147" t="s">
        <v>32</v>
      </c>
    </row>
    <row r="5" spans="2:13" ht="24.75" customHeight="1">
      <c r="B5" s="581" t="s">
        <v>126</v>
      </c>
      <c r="C5" s="582"/>
      <c r="D5" s="583"/>
      <c r="E5" s="578" t="str">
        <f>IF('男子申込書'!D3="",IF('女子申込書'!D3="","",'女子申込書'!D3),'男子申込書'!D3)</f>
        <v>札幌市</v>
      </c>
      <c r="F5" s="579"/>
      <c r="G5" s="579"/>
      <c r="H5" s="579"/>
      <c r="I5" s="579"/>
      <c r="J5" s="587"/>
      <c r="M5" s="147" t="s">
        <v>35</v>
      </c>
    </row>
    <row r="6" spans="2:13" ht="24.75" customHeight="1">
      <c r="B6" s="581" t="s">
        <v>127</v>
      </c>
      <c r="C6" s="582"/>
      <c r="D6" s="583"/>
      <c r="E6" s="578">
        <f>IF('男子申込書'!K4="",IF('女子申込書'!K4="","",'女子申込書'!K4),'男子申込書'!K4)</f>
      </c>
      <c r="F6" s="579"/>
      <c r="G6" s="579"/>
      <c r="H6" s="179" t="s">
        <v>12</v>
      </c>
      <c r="I6" s="148"/>
      <c r="J6" s="149"/>
      <c r="M6" s="147" t="s">
        <v>37</v>
      </c>
    </row>
    <row r="7" spans="2:13" ht="24.75" customHeight="1">
      <c r="B7" s="159"/>
      <c r="C7" s="159"/>
      <c r="D7" s="162"/>
      <c r="E7" s="160"/>
      <c r="F7" s="160"/>
      <c r="G7" s="160"/>
      <c r="H7" s="161"/>
      <c r="I7" s="161"/>
      <c r="J7" s="161"/>
      <c r="M7" s="147" t="s">
        <v>38</v>
      </c>
    </row>
    <row r="8" spans="2:13" ht="24.75" customHeight="1">
      <c r="B8" s="159"/>
      <c r="C8" s="571" t="s">
        <v>132</v>
      </c>
      <c r="D8" s="571"/>
      <c r="E8" s="578"/>
      <c r="F8" s="579"/>
      <c r="G8" s="579"/>
      <c r="H8" s="579"/>
      <c r="I8" s="178" t="s">
        <v>134</v>
      </c>
      <c r="J8" s="161"/>
      <c r="M8" s="147" t="s">
        <v>40</v>
      </c>
    </row>
    <row r="9" spans="2:13" ht="24.75" customHeight="1">
      <c r="B9" s="159"/>
      <c r="C9" s="571" t="s">
        <v>133</v>
      </c>
      <c r="D9" s="571"/>
      <c r="E9" s="572"/>
      <c r="F9" s="572"/>
      <c r="G9" s="572"/>
      <c r="H9" s="572"/>
      <c r="I9" s="572"/>
      <c r="J9" s="161"/>
      <c r="M9" s="147" t="s">
        <v>42</v>
      </c>
    </row>
    <row r="10" spans="2:13" ht="24.75" customHeight="1" thickBot="1">
      <c r="B10" s="150"/>
      <c r="C10" s="150"/>
      <c r="D10" s="176"/>
      <c r="F10" s="207" t="s">
        <v>160</v>
      </c>
      <c r="M10" s="147" t="s">
        <v>45</v>
      </c>
    </row>
    <row r="11" spans="2:13" ht="24.75" customHeight="1">
      <c r="B11" s="168"/>
      <c r="C11" s="187" t="s">
        <v>157</v>
      </c>
      <c r="D11" s="181"/>
      <c r="E11" s="163"/>
      <c r="F11" s="210"/>
      <c r="G11" s="178" t="s">
        <v>131</v>
      </c>
      <c r="H11" s="184">
        <f>F11*1000</f>
        <v>0</v>
      </c>
      <c r="I11" s="186" t="s">
        <v>128</v>
      </c>
      <c r="M11" s="147" t="s">
        <v>46</v>
      </c>
    </row>
    <row r="12" spans="2:13" ht="24.75" customHeight="1">
      <c r="B12" s="168"/>
      <c r="C12" s="187" t="s">
        <v>139</v>
      </c>
      <c r="D12" s="181"/>
      <c r="E12" s="163"/>
      <c r="F12" s="211"/>
      <c r="G12" s="178" t="s">
        <v>131</v>
      </c>
      <c r="H12" s="184">
        <f>F12*500</f>
        <v>0</v>
      </c>
      <c r="I12" s="186" t="s">
        <v>128</v>
      </c>
      <c r="M12" s="147" t="s">
        <v>47</v>
      </c>
    </row>
    <row r="13" spans="2:13" ht="24.75" customHeight="1" thickBot="1">
      <c r="B13" s="168"/>
      <c r="C13" s="188" t="s">
        <v>158</v>
      </c>
      <c r="D13" s="182"/>
      <c r="E13" s="183"/>
      <c r="F13" s="212"/>
      <c r="G13" s="189" t="s">
        <v>131</v>
      </c>
      <c r="H13" s="180">
        <f>F13*1200</f>
        <v>0</v>
      </c>
      <c r="I13" s="152" t="s">
        <v>128</v>
      </c>
      <c r="M13" s="147" t="s">
        <v>50</v>
      </c>
    </row>
    <row r="14" spans="2:13" ht="24.75" customHeight="1" thickTop="1">
      <c r="B14" s="168"/>
      <c r="C14" s="573" t="s">
        <v>129</v>
      </c>
      <c r="D14" s="574"/>
      <c r="E14" s="574"/>
      <c r="F14" s="574"/>
      <c r="G14" s="575"/>
      <c r="H14" s="185">
        <f>SUM(H11:H13)</f>
        <v>0</v>
      </c>
      <c r="I14" s="153" t="s">
        <v>128</v>
      </c>
      <c r="M14" s="147" t="s">
        <v>11</v>
      </c>
    </row>
    <row r="15" spans="3:13" ht="25.5" customHeight="1">
      <c r="C15" s="175"/>
      <c r="D15" s="175"/>
      <c r="E15" s="175"/>
      <c r="F15" s="175"/>
      <c r="G15" s="175"/>
      <c r="H15" s="175"/>
      <c r="I15" s="175" t="s">
        <v>130</v>
      </c>
      <c r="M15" s="147" t="s">
        <v>51</v>
      </c>
    </row>
    <row r="16" ht="13.5">
      <c r="M16" s="147" t="s">
        <v>53</v>
      </c>
    </row>
    <row r="17" spans="2:13" ht="21" customHeight="1">
      <c r="B17" s="157" t="s">
        <v>135</v>
      </c>
      <c r="C17" s="157"/>
      <c r="D17" s="154"/>
      <c r="E17" s="154"/>
      <c r="F17" s="154"/>
      <c r="G17" s="154"/>
      <c r="H17" s="154"/>
      <c r="I17" s="154"/>
      <c r="J17" s="154"/>
      <c r="K17" s="154"/>
      <c r="M17" s="147" t="s">
        <v>54</v>
      </c>
    </row>
    <row r="18" spans="2:13" ht="21" customHeight="1">
      <c r="B18" s="174" t="s">
        <v>136</v>
      </c>
      <c r="C18" s="158"/>
      <c r="M18" s="147" t="s">
        <v>55</v>
      </c>
    </row>
    <row r="19" spans="2:13" ht="21" customHeight="1">
      <c r="B19" s="158" t="s">
        <v>155</v>
      </c>
      <c r="C19" s="158"/>
      <c r="M19" s="147" t="s">
        <v>56</v>
      </c>
    </row>
    <row r="20" spans="2:13" ht="21" customHeight="1">
      <c r="B20" s="158" t="s">
        <v>137</v>
      </c>
      <c r="C20" s="158"/>
      <c r="M20" s="147" t="s">
        <v>7</v>
      </c>
    </row>
    <row r="21" ht="13.5">
      <c r="M21" s="147" t="s">
        <v>57</v>
      </c>
    </row>
    <row r="22" spans="2:13" ht="18.75">
      <c r="B22" s="155" t="s">
        <v>156</v>
      </c>
      <c r="C22" s="156"/>
      <c r="E22" s="322" t="s">
        <v>316</v>
      </c>
      <c r="M22" s="147" t="s">
        <v>58</v>
      </c>
    </row>
    <row r="23" spans="2:13" ht="14.25">
      <c r="B23" s="173" t="s">
        <v>138</v>
      </c>
      <c r="M23" s="147" t="s">
        <v>59</v>
      </c>
    </row>
    <row r="24" ht="13.5">
      <c r="M24" s="147" t="s">
        <v>60</v>
      </c>
    </row>
    <row r="25" spans="1:13" ht="15" customHeight="1">
      <c r="A25" s="168"/>
      <c r="B25" s="168"/>
      <c r="C25" s="323" t="s">
        <v>317</v>
      </c>
      <c r="D25" s="151"/>
      <c r="E25" s="151"/>
      <c r="F25" s="151"/>
      <c r="G25" s="151"/>
      <c r="H25" s="151"/>
      <c r="I25" s="164"/>
      <c r="J25" s="168"/>
      <c r="M25" s="147" t="s">
        <v>61</v>
      </c>
    </row>
    <row r="26" spans="1:13" ht="15" customHeight="1">
      <c r="A26" s="168"/>
      <c r="B26" s="168"/>
      <c r="C26" s="172"/>
      <c r="D26" s="168"/>
      <c r="E26" s="168"/>
      <c r="F26" s="168"/>
      <c r="G26" s="168"/>
      <c r="H26" s="324" t="s">
        <v>318</v>
      </c>
      <c r="I26" s="325"/>
      <c r="J26" s="168"/>
      <c r="M26" s="147" t="s">
        <v>62</v>
      </c>
    </row>
    <row r="27" spans="1:13" ht="15" customHeight="1">
      <c r="A27" s="168"/>
      <c r="B27" s="168"/>
      <c r="C27" s="172"/>
      <c r="D27" s="168"/>
      <c r="E27" s="168"/>
      <c r="F27" s="168" t="s">
        <v>319</v>
      </c>
      <c r="G27" s="168"/>
      <c r="H27" s="168"/>
      <c r="I27" s="169"/>
      <c r="J27" s="168"/>
      <c r="M27" s="145" t="s">
        <v>63</v>
      </c>
    </row>
    <row r="28" spans="1:13" ht="15" customHeight="1">
      <c r="A28" s="168"/>
      <c r="B28" s="168"/>
      <c r="C28" s="172"/>
      <c r="D28" s="168"/>
      <c r="E28" s="168"/>
      <c r="F28" s="168" t="s">
        <v>320</v>
      </c>
      <c r="G28" s="168"/>
      <c r="H28" s="168"/>
      <c r="I28" s="169"/>
      <c r="J28" s="168"/>
      <c r="M28" s="145" t="s">
        <v>64</v>
      </c>
    </row>
    <row r="29" spans="1:13" ht="15" customHeight="1">
      <c r="A29" s="168"/>
      <c r="B29" s="168"/>
      <c r="C29" s="165"/>
      <c r="D29" s="166"/>
      <c r="E29" s="166"/>
      <c r="F29" s="166"/>
      <c r="G29" s="166"/>
      <c r="H29" s="326" t="s">
        <v>321</v>
      </c>
      <c r="I29" s="167"/>
      <c r="J29" s="168"/>
      <c r="M29" s="145" t="s">
        <v>65</v>
      </c>
    </row>
    <row r="30" spans="1:10" ht="15" customHeight="1">
      <c r="A30" s="168"/>
      <c r="B30" s="168"/>
      <c r="C30" s="168"/>
      <c r="D30" s="168"/>
      <c r="E30" s="168"/>
      <c r="F30" s="168"/>
      <c r="G30" s="168"/>
      <c r="H30" s="168"/>
      <c r="I30" s="168"/>
      <c r="J30" s="168"/>
    </row>
    <row r="31" ht="15" customHeight="1"/>
    <row r="32" spans="2:13" ht="34.5" customHeight="1">
      <c r="B32" s="197" t="s">
        <v>159</v>
      </c>
      <c r="C32" s="198"/>
      <c r="D32" s="166"/>
      <c r="E32" s="166"/>
      <c r="F32" s="166"/>
      <c r="G32" s="166"/>
      <c r="H32" s="166"/>
      <c r="I32" s="166"/>
      <c r="J32" s="166"/>
      <c r="M32" s="147"/>
    </row>
    <row r="33" spans="2:13" ht="12" customHeight="1">
      <c r="B33" s="170"/>
      <c r="C33" s="171"/>
      <c r="D33" s="151"/>
      <c r="E33" s="151"/>
      <c r="F33" s="151"/>
      <c r="G33" s="151"/>
      <c r="H33" s="151"/>
      <c r="I33" s="151"/>
      <c r="J33" s="164"/>
      <c r="M33" s="147"/>
    </row>
    <row r="34" spans="2:13" ht="30" customHeight="1">
      <c r="B34" s="172"/>
      <c r="C34" s="208" t="s">
        <v>140</v>
      </c>
      <c r="D34" s="580"/>
      <c r="E34" s="580"/>
      <c r="F34" s="580"/>
      <c r="G34" s="580"/>
      <c r="H34" s="580"/>
      <c r="I34" s="176"/>
      <c r="J34" s="169"/>
      <c r="M34" s="147"/>
    </row>
    <row r="35" spans="2:13" ht="30" customHeight="1">
      <c r="B35" s="172"/>
      <c r="C35" s="213"/>
      <c r="D35" s="576"/>
      <c r="E35" s="576"/>
      <c r="F35" s="576"/>
      <c r="G35" s="576"/>
      <c r="H35" s="576"/>
      <c r="I35" s="177"/>
      <c r="J35" s="169"/>
      <c r="M35" s="147"/>
    </row>
    <row r="36" spans="2:13" ht="30" customHeight="1">
      <c r="B36" s="172"/>
      <c r="C36" s="209"/>
      <c r="D36" s="577"/>
      <c r="E36" s="577"/>
      <c r="F36" s="577"/>
      <c r="G36" s="577"/>
      <c r="H36" s="577"/>
      <c r="I36" s="177"/>
      <c r="J36" s="169"/>
      <c r="M36" s="147"/>
    </row>
    <row r="37" spans="2:13" ht="30" customHeight="1">
      <c r="B37" s="172"/>
      <c r="C37" s="213"/>
      <c r="D37" s="570"/>
      <c r="E37" s="570"/>
      <c r="F37" s="570"/>
      <c r="G37" s="570"/>
      <c r="H37" s="151" t="s">
        <v>310</v>
      </c>
      <c r="I37" s="168"/>
      <c r="J37" s="169"/>
      <c r="M37" s="147"/>
    </row>
    <row r="38" spans="2:13" ht="12" customHeight="1">
      <c r="B38" s="165"/>
      <c r="C38" s="166"/>
      <c r="D38" s="166"/>
      <c r="E38" s="166"/>
      <c r="F38" s="166"/>
      <c r="G38" s="166"/>
      <c r="H38" s="166"/>
      <c r="I38" s="166"/>
      <c r="J38" s="167"/>
      <c r="M38" s="147"/>
    </row>
  </sheetData>
  <sheetProtection sheet="1" selectLockedCells="1"/>
  <mergeCells count="17">
    <mergeCell ref="B6:D6"/>
    <mergeCell ref="E6:G6"/>
    <mergeCell ref="B2:J2"/>
    <mergeCell ref="B1:J1"/>
    <mergeCell ref="E4:J4"/>
    <mergeCell ref="E5:J5"/>
    <mergeCell ref="B4:D4"/>
    <mergeCell ref="B5:D5"/>
    <mergeCell ref="D37:G37"/>
    <mergeCell ref="C8:D8"/>
    <mergeCell ref="C9:D9"/>
    <mergeCell ref="E9:I9"/>
    <mergeCell ref="C14:G14"/>
    <mergeCell ref="D35:H35"/>
    <mergeCell ref="D36:H36"/>
    <mergeCell ref="E8:H8"/>
    <mergeCell ref="D34:H34"/>
  </mergeCells>
  <dataValidations count="1">
    <dataValidation type="list" allowBlank="1" showInputMessage="1" showErrorMessage="1" sqref="E4:J4">
      <formula1>$M$3:$M$30</formula1>
    </dataValidation>
  </dataValidations>
  <printOptions horizontalCentered="1"/>
  <pageMargins left="0.7874015748031497" right="0.7874015748031497" top="0.7874015748031497" bottom="0.5905511811023623" header="0.5118110236220472" footer="0.5118110236220472"/>
  <pageSetup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AT55"/>
  <sheetViews>
    <sheetView zoomScale="85" zoomScaleNormal="85" zoomScalePageLayoutView="0" workbookViewId="0" topLeftCell="A1">
      <selection activeCell="S12" sqref="S12"/>
    </sheetView>
  </sheetViews>
  <sheetFormatPr defaultColWidth="9.00390625" defaultRowHeight="13.5"/>
  <cols>
    <col min="1" max="1" width="1.25" style="141" customWidth="1"/>
    <col min="2" max="2" width="3.125" style="140" customWidth="1"/>
    <col min="3" max="3" width="6.375" style="140" bestFit="1" customWidth="1"/>
    <col min="4" max="4" width="7.50390625" style="140" customWidth="1"/>
    <col min="5" max="5" width="8.75390625" style="140" customWidth="1"/>
    <col min="6" max="6" width="12.875" style="140" customWidth="1"/>
    <col min="7" max="10" width="4.25390625" style="140" customWidth="1"/>
    <col min="11" max="12" width="4.875" style="140" customWidth="1"/>
    <col min="13" max="15" width="6.125" style="140" customWidth="1"/>
    <col min="16" max="16" width="6.125" style="141" customWidth="1"/>
    <col min="17" max="24" width="4.875" style="141" customWidth="1"/>
    <col min="25" max="29" width="5.50390625" style="141" customWidth="1"/>
    <col min="30" max="32" width="5.125" style="141" customWidth="1"/>
    <col min="33" max="36" width="4.75390625" style="141" bestFit="1" customWidth="1"/>
    <col min="37" max="38" width="9.00390625" style="141" customWidth="1"/>
    <col min="39" max="39" width="8.00390625" style="141" bestFit="1" customWidth="1"/>
    <col min="40" max="40" width="3.25390625" style="141" bestFit="1" customWidth="1"/>
    <col min="41" max="16384" width="9.00390625" style="141" customWidth="1"/>
  </cols>
  <sheetData>
    <row r="1" spans="1:46" ht="17.25">
      <c r="A1" s="226"/>
      <c r="B1" s="226"/>
      <c r="C1" s="227" t="s">
        <v>118</v>
      </c>
      <c r="D1" s="226"/>
      <c r="E1" s="226"/>
      <c r="F1" s="226"/>
      <c r="G1" s="226"/>
      <c r="H1" s="226"/>
      <c r="I1" s="226"/>
      <c r="J1" s="226"/>
      <c r="K1" s="226"/>
      <c r="L1" s="226"/>
      <c r="M1" s="226"/>
      <c r="N1" s="227" t="s">
        <v>141</v>
      </c>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row>
    <row r="2" spans="1:46" ht="9.75" customHeight="1">
      <c r="A2" s="226"/>
      <c r="B2" s="592" t="s">
        <v>123</v>
      </c>
      <c r="C2" s="591" t="s">
        <v>8</v>
      </c>
      <c r="D2" s="591" t="s">
        <v>111</v>
      </c>
      <c r="E2" s="591" t="s">
        <v>10</v>
      </c>
      <c r="F2" s="591" t="s">
        <v>112</v>
      </c>
      <c r="G2" s="591" t="s">
        <v>113</v>
      </c>
      <c r="H2" s="591"/>
      <c r="I2" s="591" t="s">
        <v>116</v>
      </c>
      <c r="J2" s="591"/>
      <c r="K2" s="226"/>
      <c r="L2" s="226"/>
      <c r="M2" s="592" t="s">
        <v>123</v>
      </c>
      <c r="N2" s="593" t="s">
        <v>8</v>
      </c>
      <c r="O2" s="593" t="s">
        <v>111</v>
      </c>
      <c r="P2" s="595" t="s">
        <v>10</v>
      </c>
      <c r="Q2" s="597" t="s">
        <v>151</v>
      </c>
      <c r="R2" s="598"/>
      <c r="S2" s="598"/>
      <c r="T2" s="599"/>
      <c r="U2" s="600" t="s">
        <v>152</v>
      </c>
      <c r="V2" s="598"/>
      <c r="W2" s="598"/>
      <c r="X2" s="599"/>
      <c r="Y2" s="200" t="s">
        <v>80</v>
      </c>
      <c r="Z2" s="590" t="s">
        <v>69</v>
      </c>
      <c r="AA2" s="602" t="s">
        <v>119</v>
      </c>
      <c r="AB2" s="319" t="s">
        <v>69</v>
      </c>
      <c r="AC2" s="588" t="s">
        <v>145</v>
      </c>
      <c r="AD2" s="589"/>
      <c r="AE2" s="589"/>
      <c r="AF2" s="590"/>
      <c r="AG2" s="591" t="s">
        <v>149</v>
      </c>
      <c r="AH2" s="591"/>
      <c r="AI2" s="591" t="s">
        <v>150</v>
      </c>
      <c r="AJ2" s="591"/>
      <c r="AK2" s="226"/>
      <c r="AL2" s="226"/>
      <c r="AM2" s="226"/>
      <c r="AN2" s="226"/>
      <c r="AO2" s="226"/>
      <c r="AP2" s="226"/>
      <c r="AQ2" s="226"/>
      <c r="AR2" s="226"/>
      <c r="AS2" s="226"/>
      <c r="AT2" s="226"/>
    </row>
    <row r="3" spans="1:46" ht="9.75" customHeight="1">
      <c r="A3" s="226"/>
      <c r="B3" s="592"/>
      <c r="C3" s="591"/>
      <c r="D3" s="591"/>
      <c r="E3" s="591"/>
      <c r="F3" s="591"/>
      <c r="G3" s="318" t="s">
        <v>114</v>
      </c>
      <c r="H3" s="318" t="s">
        <v>115</v>
      </c>
      <c r="I3" s="318" t="s">
        <v>114</v>
      </c>
      <c r="J3" s="318" t="s">
        <v>115</v>
      </c>
      <c r="K3" s="226"/>
      <c r="L3" s="226"/>
      <c r="M3" s="592"/>
      <c r="N3" s="594"/>
      <c r="O3" s="594"/>
      <c r="P3" s="596"/>
      <c r="Q3" s="201" t="s">
        <v>120</v>
      </c>
      <c r="R3" s="318" t="s">
        <v>121</v>
      </c>
      <c r="S3" s="318" t="s">
        <v>122</v>
      </c>
      <c r="T3" s="318" t="s">
        <v>116</v>
      </c>
      <c r="U3" s="318" t="s">
        <v>120</v>
      </c>
      <c r="V3" s="318" t="s">
        <v>121</v>
      </c>
      <c r="W3" s="318" t="s">
        <v>122</v>
      </c>
      <c r="X3" s="318" t="s">
        <v>116</v>
      </c>
      <c r="Y3" s="202" t="s">
        <v>72</v>
      </c>
      <c r="Z3" s="601"/>
      <c r="AA3" s="603"/>
      <c r="AB3" s="193" t="s">
        <v>80</v>
      </c>
      <c r="AC3" s="201" t="s">
        <v>142</v>
      </c>
      <c r="AD3" s="318" t="s">
        <v>143</v>
      </c>
      <c r="AE3" s="318" t="s">
        <v>144</v>
      </c>
      <c r="AF3" s="318" t="s">
        <v>146</v>
      </c>
      <c r="AG3" s="318" t="s">
        <v>147</v>
      </c>
      <c r="AH3" s="318" t="s">
        <v>148</v>
      </c>
      <c r="AI3" s="318" t="s">
        <v>147</v>
      </c>
      <c r="AJ3" s="318" t="s">
        <v>148</v>
      </c>
      <c r="AK3" s="226"/>
      <c r="AL3" s="226"/>
      <c r="AM3" s="226"/>
      <c r="AN3" s="226"/>
      <c r="AO3" s="226"/>
      <c r="AP3" s="226"/>
      <c r="AQ3" s="226"/>
      <c r="AR3" s="226"/>
      <c r="AS3" s="226"/>
      <c r="AT3" s="226"/>
    </row>
    <row r="4" spans="1:46" ht="14.25" customHeight="1">
      <c r="A4" s="226"/>
      <c r="B4" s="142">
        <f>VLOOKUP(C4,$AM$8:$AN$33,2,0)</f>
        <v>1</v>
      </c>
      <c r="C4" s="139" t="str">
        <f>IF('男子申込書'!$K$2=0,'女子申込書'!$L$2,'男子申込書'!$K$2)</f>
        <v>札幌</v>
      </c>
      <c r="D4" s="139" t="str">
        <f>IF('男子申込書'!$D$3=0,'女子申込書'!$D$3,'男子申込書'!$D$3)</f>
        <v>札幌市</v>
      </c>
      <c r="E4" s="139">
        <f>IF('男子申込書'!$K$4=0,'女子申込書'!$L$3,'男子申込書'!$K$4)</f>
        <v>0</v>
      </c>
      <c r="F4" s="139">
        <f>IF('男子申込書'!T3='女子申込書'!U3,'男子申込書'!T3,'男子申込書'!T3&amp;'女子申込書'!U3)</f>
        <v>0</v>
      </c>
      <c r="G4" s="139">
        <f>'男子申込書'!T58</f>
        <v>0</v>
      </c>
      <c r="H4" s="139">
        <f>'女子申込書'!T58</f>
        <v>0</v>
      </c>
      <c r="I4" s="139">
        <f>'男子申込書'!T57</f>
        <v>0</v>
      </c>
      <c r="J4" s="139">
        <f>'女子申込書'!T57</f>
        <v>0</v>
      </c>
      <c r="K4" s="226"/>
      <c r="L4" s="226"/>
      <c r="M4" s="139">
        <f>B4</f>
        <v>1</v>
      </c>
      <c r="N4" s="139" t="str">
        <f>C4</f>
        <v>札幌</v>
      </c>
      <c r="O4" s="139" t="str">
        <f>D4</f>
        <v>札幌市</v>
      </c>
      <c r="P4" s="191">
        <f>E4</f>
        <v>0</v>
      </c>
      <c r="Q4" s="203">
        <f>'男子申込書'!T54</f>
        <v>0</v>
      </c>
      <c r="R4" s="144">
        <f>'男子申込書'!T55</f>
        <v>0</v>
      </c>
      <c r="S4" s="139">
        <f>'男子申込書'!T56</f>
        <v>0</v>
      </c>
      <c r="T4" s="139">
        <f>'男子申込書'!T57</f>
        <v>0</v>
      </c>
      <c r="U4" s="144">
        <f>'女子申込書'!T54</f>
        <v>0</v>
      </c>
      <c r="V4" s="144">
        <f>'女子申込書'!T55</f>
        <v>0</v>
      </c>
      <c r="W4" s="139">
        <f>'女子申込書'!T56</f>
        <v>0</v>
      </c>
      <c r="X4" s="191">
        <f>'女子申込書'!T57</f>
        <v>0</v>
      </c>
      <c r="Y4" s="204">
        <f>G4+H4</f>
        <v>0</v>
      </c>
      <c r="Z4" s="199">
        <f>'男子申込書'!P58+'女子申込書'!P58</f>
        <v>0</v>
      </c>
      <c r="AA4" s="192">
        <f>'男子申込書'!Q58+'女子申込書'!Q58</f>
        <v>0</v>
      </c>
      <c r="AB4" s="192">
        <f>'男子申込書'!V58+'女子申込書'!V58</f>
        <v>0</v>
      </c>
      <c r="AC4" s="205">
        <f>'プロ等申込書'!F11</f>
        <v>0</v>
      </c>
      <c r="AD4" s="190">
        <f>'プロ等申込書'!F12</f>
        <v>0</v>
      </c>
      <c r="AE4" s="190">
        <f>'プロ等申込書'!F13</f>
        <v>0</v>
      </c>
      <c r="AF4" s="206">
        <f>'プロ等申込書'!H14</f>
        <v>0</v>
      </c>
      <c r="AG4" s="190"/>
      <c r="AH4" s="190"/>
      <c r="AI4" s="190"/>
      <c r="AJ4" s="190"/>
      <c r="AK4" s="226"/>
      <c r="AL4" s="226"/>
      <c r="AM4" s="226"/>
      <c r="AN4" s="226"/>
      <c r="AO4" s="226"/>
      <c r="AP4" s="226"/>
      <c r="AQ4" s="226"/>
      <c r="AR4" s="226"/>
      <c r="AS4" s="226"/>
      <c r="AT4" s="226"/>
    </row>
    <row r="5" spans="1:46" s="225" customFormat="1" ht="12">
      <c r="A5" s="228"/>
      <c r="B5" s="214"/>
      <c r="C5" s="215"/>
      <c r="D5" s="215"/>
      <c r="E5" s="215"/>
      <c r="F5" s="215"/>
      <c r="G5" s="215"/>
      <c r="H5" s="215"/>
      <c r="I5" s="215"/>
      <c r="J5" s="215"/>
      <c r="K5" s="226"/>
      <c r="L5" s="226"/>
      <c r="M5" s="215"/>
      <c r="N5" s="215"/>
      <c r="O5" s="215"/>
      <c r="P5" s="216"/>
      <c r="Q5" s="217"/>
      <c r="R5" s="218"/>
      <c r="S5" s="215"/>
      <c r="T5" s="215"/>
      <c r="U5" s="218"/>
      <c r="V5" s="218"/>
      <c r="W5" s="215"/>
      <c r="X5" s="216"/>
      <c r="Y5" s="219"/>
      <c r="Z5" s="220"/>
      <c r="AA5" s="221"/>
      <c r="AB5" s="221"/>
      <c r="AC5" s="222"/>
      <c r="AD5" s="223"/>
      <c r="AE5" s="223"/>
      <c r="AF5" s="224"/>
      <c r="AG5" s="223"/>
      <c r="AH5" s="223"/>
      <c r="AI5" s="223"/>
      <c r="AJ5" s="223"/>
      <c r="AK5" s="228"/>
      <c r="AL5" s="228"/>
      <c r="AM5" s="228"/>
      <c r="AN5" s="228"/>
      <c r="AO5" s="228"/>
      <c r="AP5" s="228"/>
      <c r="AQ5" s="228"/>
      <c r="AR5" s="228"/>
      <c r="AS5" s="228"/>
      <c r="AT5" s="228"/>
    </row>
    <row r="6" spans="1:46" ht="12">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row>
    <row r="7" spans="1:46" ht="12">
      <c r="A7" s="226"/>
      <c r="B7" s="229"/>
      <c r="C7" s="230"/>
      <c r="D7" s="230"/>
      <c r="E7" s="230"/>
      <c r="F7" s="230"/>
      <c r="G7" s="229"/>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row>
    <row r="8" spans="1:46" ht="12">
      <c r="A8" s="226"/>
      <c r="B8" s="229"/>
      <c r="C8" s="229"/>
      <c r="D8" s="229"/>
      <c r="E8" s="229"/>
      <c r="F8" s="229"/>
      <c r="G8" s="231"/>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32" t="s">
        <v>32</v>
      </c>
      <c r="AN8" s="226">
        <v>1</v>
      </c>
      <c r="AO8" s="226"/>
      <c r="AP8" s="226"/>
      <c r="AQ8" s="226"/>
      <c r="AR8" s="226"/>
      <c r="AS8" s="226"/>
      <c r="AT8" s="226"/>
    </row>
    <row r="9" spans="1:46" ht="12">
      <c r="A9" s="22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32" t="s">
        <v>35</v>
      </c>
      <c r="AN9" s="226">
        <v>2</v>
      </c>
      <c r="AO9" s="226"/>
      <c r="AP9" s="226"/>
      <c r="AQ9" s="226"/>
      <c r="AR9" s="226"/>
      <c r="AS9" s="226"/>
      <c r="AT9" s="226"/>
    </row>
    <row r="10" spans="1:46" ht="12">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32" t="s">
        <v>37</v>
      </c>
      <c r="AN10" s="226">
        <v>3</v>
      </c>
      <c r="AO10" s="226"/>
      <c r="AP10" s="226"/>
      <c r="AQ10" s="226"/>
      <c r="AR10" s="226"/>
      <c r="AS10" s="226"/>
      <c r="AT10" s="226"/>
    </row>
    <row r="11" spans="1:46" ht="12" customHeight="1">
      <c r="A11" s="226"/>
      <c r="B11" s="226"/>
      <c r="C11" s="226"/>
      <c r="D11" s="226"/>
      <c r="E11" s="226"/>
      <c r="F11" s="233"/>
      <c r="G11" s="226"/>
      <c r="H11" s="226"/>
      <c r="I11" s="226"/>
      <c r="J11" s="226"/>
      <c r="K11" s="226"/>
      <c r="L11" s="226"/>
      <c r="M11" s="229"/>
      <c r="N11" s="234"/>
      <c r="O11" s="229"/>
      <c r="P11" s="229"/>
      <c r="Q11" s="229"/>
      <c r="R11" s="229"/>
      <c r="S11" s="229"/>
      <c r="T11" s="229"/>
      <c r="U11" s="229"/>
      <c r="V11" s="229"/>
      <c r="W11" s="229"/>
      <c r="X11" s="229"/>
      <c r="Y11" s="229"/>
      <c r="Z11" s="229"/>
      <c r="AA11" s="226"/>
      <c r="AB11" s="226"/>
      <c r="AC11" s="226"/>
      <c r="AD11" s="226"/>
      <c r="AE11" s="226"/>
      <c r="AF11" s="226"/>
      <c r="AG11" s="226"/>
      <c r="AH11" s="226"/>
      <c r="AI11" s="226"/>
      <c r="AJ11" s="226"/>
      <c r="AK11" s="226"/>
      <c r="AL11" s="226"/>
      <c r="AM11" s="232" t="s">
        <v>38</v>
      </c>
      <c r="AN11" s="226">
        <v>4</v>
      </c>
      <c r="AO11" s="226"/>
      <c r="AP11" s="226"/>
      <c r="AQ11" s="226"/>
      <c r="AR11" s="226"/>
      <c r="AS11" s="226"/>
      <c r="AT11" s="226"/>
    </row>
    <row r="12" spans="1:46" ht="12">
      <c r="A12" s="226"/>
      <c r="B12" s="226"/>
      <c r="C12" s="226"/>
      <c r="D12" s="226"/>
      <c r="E12" s="226"/>
      <c r="F12" s="226"/>
      <c r="G12" s="226"/>
      <c r="H12" s="226"/>
      <c r="I12" s="226"/>
      <c r="J12" s="226"/>
      <c r="K12" s="226"/>
      <c r="L12" s="226"/>
      <c r="M12" s="229"/>
      <c r="N12" s="229"/>
      <c r="O12" s="229"/>
      <c r="P12" s="229"/>
      <c r="Q12" s="230"/>
      <c r="R12" s="230"/>
      <c r="S12" s="230"/>
      <c r="T12" s="230"/>
      <c r="U12" s="230"/>
      <c r="V12" s="230"/>
      <c r="W12" s="230"/>
      <c r="X12" s="230"/>
      <c r="Y12" s="229"/>
      <c r="Z12" s="229"/>
      <c r="AA12" s="226"/>
      <c r="AB12" s="226"/>
      <c r="AC12" s="226"/>
      <c r="AD12" s="226"/>
      <c r="AE12" s="226"/>
      <c r="AF12" s="226"/>
      <c r="AG12" s="226"/>
      <c r="AH12" s="226"/>
      <c r="AI12" s="226"/>
      <c r="AJ12" s="226"/>
      <c r="AK12" s="226"/>
      <c r="AL12" s="226"/>
      <c r="AM12" s="232" t="s">
        <v>40</v>
      </c>
      <c r="AN12" s="226">
        <v>5</v>
      </c>
      <c r="AO12" s="226"/>
      <c r="AP12" s="226"/>
      <c r="AQ12" s="226"/>
      <c r="AR12" s="226"/>
      <c r="AS12" s="226"/>
      <c r="AT12" s="226"/>
    </row>
    <row r="13" spans="1:46" ht="12">
      <c r="A13" s="226"/>
      <c r="B13" s="226"/>
      <c r="C13" s="226"/>
      <c r="D13" s="226"/>
      <c r="E13" s="226"/>
      <c r="F13" s="226"/>
      <c r="G13" s="226"/>
      <c r="H13" s="226"/>
      <c r="I13" s="226"/>
      <c r="J13" s="226"/>
      <c r="K13" s="226"/>
      <c r="L13" s="226"/>
      <c r="M13" s="229"/>
      <c r="N13" s="229"/>
      <c r="O13" s="229"/>
      <c r="P13" s="229"/>
      <c r="Q13" s="229"/>
      <c r="R13" s="229"/>
      <c r="S13" s="229"/>
      <c r="T13" s="229"/>
      <c r="U13" s="229"/>
      <c r="V13" s="229"/>
      <c r="W13" s="229"/>
      <c r="X13" s="229"/>
      <c r="Y13" s="229"/>
      <c r="Z13" s="229"/>
      <c r="AA13" s="226"/>
      <c r="AB13" s="226"/>
      <c r="AC13" s="226"/>
      <c r="AD13" s="226"/>
      <c r="AE13" s="226"/>
      <c r="AF13" s="226"/>
      <c r="AG13" s="226"/>
      <c r="AH13" s="226"/>
      <c r="AI13" s="226"/>
      <c r="AJ13" s="226"/>
      <c r="AK13" s="226"/>
      <c r="AL13" s="226"/>
      <c r="AM13" s="232" t="s">
        <v>42</v>
      </c>
      <c r="AN13" s="226">
        <v>6</v>
      </c>
      <c r="AO13" s="226"/>
      <c r="AP13" s="226"/>
      <c r="AQ13" s="226"/>
      <c r="AR13" s="226"/>
      <c r="AS13" s="226"/>
      <c r="AT13" s="226"/>
    </row>
    <row r="14" spans="1:46" ht="19.5" thickBot="1">
      <c r="A14" s="226"/>
      <c r="B14" s="226"/>
      <c r="C14" s="604"/>
      <c r="D14" s="605" t="s">
        <v>337</v>
      </c>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226"/>
      <c r="AE14" s="226"/>
      <c r="AF14" s="226"/>
      <c r="AG14" s="226"/>
      <c r="AH14" s="226"/>
      <c r="AI14" s="226"/>
      <c r="AJ14" s="226"/>
      <c r="AK14" s="226"/>
      <c r="AL14" s="226"/>
      <c r="AM14" s="232" t="s">
        <v>45</v>
      </c>
      <c r="AN14" s="226">
        <v>7</v>
      </c>
      <c r="AO14" s="226"/>
      <c r="AP14" s="226"/>
      <c r="AQ14" s="226"/>
      <c r="AR14" s="226"/>
      <c r="AS14" s="226"/>
      <c r="AT14" s="226"/>
    </row>
    <row r="15" spans="1:46" ht="13.5">
      <c r="A15" s="226"/>
      <c r="B15" s="226"/>
      <c r="C15" s="606" t="s">
        <v>123</v>
      </c>
      <c r="D15" s="607" t="s">
        <v>8</v>
      </c>
      <c r="E15" s="607" t="s">
        <v>111</v>
      </c>
      <c r="F15" s="608" t="s">
        <v>10</v>
      </c>
      <c r="G15" s="609" t="s">
        <v>338</v>
      </c>
      <c r="H15" s="610"/>
      <c r="I15" s="610"/>
      <c r="J15" s="610"/>
      <c r="K15" s="610"/>
      <c r="L15" s="610"/>
      <c r="M15" s="610"/>
      <c r="N15" s="610"/>
      <c r="O15" s="610"/>
      <c r="P15" s="610"/>
      <c r="Q15" s="610"/>
      <c r="R15" s="610"/>
      <c r="S15" s="611"/>
      <c r="T15" s="609" t="s">
        <v>339</v>
      </c>
      <c r="U15" s="610"/>
      <c r="V15" s="610"/>
      <c r="W15" s="610"/>
      <c r="X15" s="610"/>
      <c r="Y15" s="610"/>
      <c r="Z15" s="610"/>
      <c r="AA15" s="610"/>
      <c r="AB15" s="610"/>
      <c r="AC15" s="611"/>
      <c r="AD15" s="226"/>
      <c r="AE15" s="226"/>
      <c r="AF15" s="226"/>
      <c r="AG15" s="226"/>
      <c r="AH15" s="226"/>
      <c r="AI15" s="226"/>
      <c r="AJ15" s="226"/>
      <c r="AK15" s="226"/>
      <c r="AL15" s="226"/>
      <c r="AM15" s="232" t="s">
        <v>46</v>
      </c>
      <c r="AN15" s="226">
        <v>8</v>
      </c>
      <c r="AO15" s="226"/>
      <c r="AP15" s="226"/>
      <c r="AQ15" s="226"/>
      <c r="AR15" s="226"/>
      <c r="AS15" s="226"/>
      <c r="AT15" s="226"/>
    </row>
    <row r="16" spans="1:46" ht="14.25" thickBot="1">
      <c r="A16" s="226"/>
      <c r="B16" s="226"/>
      <c r="C16" s="612"/>
      <c r="D16" s="613"/>
      <c r="E16" s="613"/>
      <c r="F16" s="614"/>
      <c r="G16" s="615" t="s">
        <v>33</v>
      </c>
      <c r="H16" s="615" t="s">
        <v>36</v>
      </c>
      <c r="I16" s="615" t="s">
        <v>87</v>
      </c>
      <c r="J16" s="615" t="s">
        <v>88</v>
      </c>
      <c r="K16" s="615" t="s">
        <v>41</v>
      </c>
      <c r="L16" s="615" t="s">
        <v>43</v>
      </c>
      <c r="M16" s="615" t="s">
        <v>89</v>
      </c>
      <c r="N16" s="615" t="s">
        <v>44</v>
      </c>
      <c r="O16" s="615" t="s">
        <v>48</v>
      </c>
      <c r="P16" s="615" t="s">
        <v>26</v>
      </c>
      <c r="Q16" s="615" t="s">
        <v>39</v>
      </c>
      <c r="R16" s="615" t="s">
        <v>52</v>
      </c>
      <c r="S16" s="616" t="s">
        <v>340</v>
      </c>
      <c r="T16" s="617" t="s">
        <v>0</v>
      </c>
      <c r="U16" s="617" t="s">
        <v>1</v>
      </c>
      <c r="V16" s="617" t="s">
        <v>2</v>
      </c>
      <c r="W16" s="617" t="s">
        <v>3</v>
      </c>
      <c r="X16" s="617" t="s">
        <v>4</v>
      </c>
      <c r="Y16" s="617" t="s">
        <v>44</v>
      </c>
      <c r="Z16" s="617" t="s">
        <v>26</v>
      </c>
      <c r="AA16" s="617" t="s">
        <v>39</v>
      </c>
      <c r="AB16" s="617" t="s">
        <v>49</v>
      </c>
      <c r="AC16" s="616" t="s">
        <v>340</v>
      </c>
      <c r="AD16" s="226"/>
      <c r="AE16" s="226"/>
      <c r="AF16" s="226"/>
      <c r="AG16" s="226"/>
      <c r="AH16" s="226"/>
      <c r="AI16" s="226"/>
      <c r="AJ16" s="226"/>
      <c r="AK16" s="226"/>
      <c r="AL16" s="226"/>
      <c r="AM16" s="232" t="s">
        <v>47</v>
      </c>
      <c r="AN16" s="226">
        <v>9</v>
      </c>
      <c r="AO16" s="226"/>
      <c r="AP16" s="226"/>
      <c r="AQ16" s="226"/>
      <c r="AR16" s="226"/>
      <c r="AS16" s="226"/>
      <c r="AT16" s="226"/>
    </row>
    <row r="17" spans="1:46" ht="14.25" thickBot="1">
      <c r="A17" s="226"/>
      <c r="B17" s="226"/>
      <c r="C17" s="618">
        <f>VLOOKUP(D17,$AM$8:$AN$33,2,0)</f>
        <v>1</v>
      </c>
      <c r="D17" s="619" t="str">
        <f>IF('男子申込書'!$K$2=0,'女子申込書'!$K$2,'男子申込書'!$K$2)</f>
        <v>札幌</v>
      </c>
      <c r="E17" s="619" t="str">
        <f>IF('男子申込書'!$D$3=0,'女子申込書'!$D$3,'男子申込書'!$D$3)</f>
        <v>札幌市</v>
      </c>
      <c r="F17" s="620">
        <f>IF('男子申込書'!$K$4=0,'女子申込書'!$K$4,'男子申込書'!$K$4)</f>
        <v>0</v>
      </c>
      <c r="G17" s="621">
        <f>COUNTIF('男子申込書'!$L$8:$L$47,G16)</f>
        <v>0</v>
      </c>
      <c r="H17" s="622">
        <f>COUNTIF('男子申込書'!$L$8:$L$47,H16)</f>
        <v>0</v>
      </c>
      <c r="I17" s="622">
        <f>COUNTIF('男子申込書'!$L$8:$L$47,I16)</f>
        <v>0</v>
      </c>
      <c r="J17" s="622">
        <f>COUNTIF('男子申込書'!$L$8:$L$47,J16)</f>
        <v>0</v>
      </c>
      <c r="K17" s="622">
        <f>COUNTIF('男子申込書'!$L$8:$L$47,K16)</f>
        <v>0</v>
      </c>
      <c r="L17" s="622">
        <f>COUNTIF('男子申込書'!$L$8:$L$47,L16)</f>
        <v>0</v>
      </c>
      <c r="M17" s="622">
        <f>COUNTIF('男子申込書'!$L$8:$L$47,M16)</f>
        <v>0</v>
      </c>
      <c r="N17" s="622">
        <f>COUNTIF('男子申込書'!$L$8:$L$47,N16)</f>
        <v>0</v>
      </c>
      <c r="O17" s="622">
        <f>COUNTIF('男子申込書'!$L$8:$L$47,O16)</f>
        <v>0</v>
      </c>
      <c r="P17" s="622">
        <f>COUNTIF('男子申込書'!$L$8:$L$47,P16)</f>
        <v>0</v>
      </c>
      <c r="Q17" s="622">
        <f>COUNTIF('男子申込書'!$L$8:$L$47,Q16)</f>
        <v>0</v>
      </c>
      <c r="R17" s="622">
        <f>COUNTIF('男子申込書'!$L$8:$L$47,R16)</f>
        <v>0</v>
      </c>
      <c r="S17" s="623">
        <f>'男子申込書'!$T$57</f>
        <v>0</v>
      </c>
      <c r="T17" s="621">
        <f>COUNTIF('女子申込書'!$L$8:$L$47,T16)</f>
        <v>0</v>
      </c>
      <c r="U17" s="622">
        <f>COUNTIF('女子申込書'!$L$8:$L$47,U16)</f>
        <v>0</v>
      </c>
      <c r="V17" s="622">
        <f>COUNTIF('女子申込書'!$L$8:$L$47,V16)</f>
        <v>0</v>
      </c>
      <c r="W17" s="622">
        <f>COUNTIF('女子申込書'!$L$8:$L$47,W16)</f>
        <v>0</v>
      </c>
      <c r="X17" s="622">
        <f>COUNTIF('女子申込書'!$L$8:$L$47,X16)</f>
        <v>0</v>
      </c>
      <c r="Y17" s="622">
        <f>COUNTIF('女子申込書'!$L$8:$L$47,Y16)</f>
        <v>0</v>
      </c>
      <c r="Z17" s="622">
        <f>COUNTIF('女子申込書'!$L$8:$L$47,Z16)</f>
        <v>0</v>
      </c>
      <c r="AA17" s="622">
        <f>COUNTIF('女子申込書'!$L$8:$L$47,AA16)</f>
        <v>0</v>
      </c>
      <c r="AB17" s="624">
        <f>COUNTIF('女子申込書'!$L$8:$L$47,AB16)</f>
        <v>0</v>
      </c>
      <c r="AC17" s="623">
        <f>'女子申込書'!$T$57</f>
        <v>0</v>
      </c>
      <c r="AD17" s="226"/>
      <c r="AE17" s="226"/>
      <c r="AF17" s="226"/>
      <c r="AG17" s="226"/>
      <c r="AH17" s="226"/>
      <c r="AI17" s="226"/>
      <c r="AJ17" s="226"/>
      <c r="AK17" s="226"/>
      <c r="AL17" s="226"/>
      <c r="AM17" s="232" t="s">
        <v>50</v>
      </c>
      <c r="AN17" s="226">
        <v>10</v>
      </c>
      <c r="AO17" s="226"/>
      <c r="AP17" s="226"/>
      <c r="AQ17" s="226"/>
      <c r="AR17" s="226"/>
      <c r="AS17" s="226"/>
      <c r="AT17" s="226"/>
    </row>
    <row r="18" spans="1:46" ht="12">
      <c r="A18" s="226"/>
      <c r="B18" s="226"/>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226"/>
      <c r="AE18" s="226"/>
      <c r="AF18" s="226"/>
      <c r="AG18" s="226"/>
      <c r="AH18" s="226"/>
      <c r="AI18" s="226"/>
      <c r="AJ18" s="226"/>
      <c r="AK18" s="226"/>
      <c r="AL18" s="226"/>
      <c r="AM18" s="232" t="s">
        <v>11</v>
      </c>
      <c r="AN18" s="226">
        <v>11</v>
      </c>
      <c r="AO18" s="226"/>
      <c r="AP18" s="226"/>
      <c r="AQ18" s="226"/>
      <c r="AR18" s="226"/>
      <c r="AS18" s="226"/>
      <c r="AT18" s="226"/>
    </row>
    <row r="19" spans="1:46" ht="12">
      <c r="A19" s="625"/>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226"/>
      <c r="AE19" s="226"/>
      <c r="AF19" s="226"/>
      <c r="AG19" s="226"/>
      <c r="AH19" s="226"/>
      <c r="AI19" s="226"/>
      <c r="AJ19" s="226"/>
      <c r="AK19" s="226"/>
      <c r="AL19" s="226"/>
      <c r="AM19" s="232" t="s">
        <v>51</v>
      </c>
      <c r="AN19" s="226">
        <v>12</v>
      </c>
      <c r="AO19" s="226"/>
      <c r="AP19" s="226"/>
      <c r="AQ19" s="226"/>
      <c r="AR19" s="226"/>
      <c r="AS19" s="226"/>
      <c r="AT19" s="226"/>
    </row>
    <row r="20" spans="1:46" ht="19.5" thickBot="1">
      <c r="A20" s="625"/>
      <c r="B20" s="625"/>
      <c r="C20" s="626" t="s">
        <v>341</v>
      </c>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226"/>
      <c r="AE20" s="226"/>
      <c r="AF20" s="226"/>
      <c r="AG20" s="226"/>
      <c r="AH20" s="226"/>
      <c r="AI20" s="226"/>
      <c r="AJ20" s="226"/>
      <c r="AK20" s="226"/>
      <c r="AL20" s="226"/>
      <c r="AM20" s="232" t="s">
        <v>53</v>
      </c>
      <c r="AN20" s="226">
        <v>13</v>
      </c>
      <c r="AO20" s="226"/>
      <c r="AP20" s="226"/>
      <c r="AQ20" s="226"/>
      <c r="AR20" s="226"/>
      <c r="AS20" s="226"/>
      <c r="AT20" s="226"/>
    </row>
    <row r="21" spans="1:46" ht="18.75">
      <c r="A21" s="625"/>
      <c r="B21" s="625"/>
      <c r="C21" s="626"/>
      <c r="D21" s="625"/>
      <c r="E21" s="627" t="s">
        <v>69</v>
      </c>
      <c r="F21" s="628" t="s">
        <v>120</v>
      </c>
      <c r="G21" s="628" t="s">
        <v>121</v>
      </c>
      <c r="H21" s="628" t="s">
        <v>342</v>
      </c>
      <c r="I21" s="629" t="s">
        <v>343</v>
      </c>
      <c r="J21" s="630" t="s">
        <v>120</v>
      </c>
      <c r="K21" s="628" t="s">
        <v>121</v>
      </c>
      <c r="L21" s="628" t="s">
        <v>342</v>
      </c>
      <c r="M21" s="631" t="s">
        <v>343</v>
      </c>
      <c r="N21" s="625"/>
      <c r="O21" s="625"/>
      <c r="P21" s="625"/>
      <c r="Q21" s="625"/>
      <c r="R21" s="625"/>
      <c r="S21" s="625"/>
      <c r="T21" s="625"/>
      <c r="U21" s="625"/>
      <c r="V21" s="625"/>
      <c r="W21" s="625"/>
      <c r="X21" s="625"/>
      <c r="Y21" s="625"/>
      <c r="Z21" s="625"/>
      <c r="AA21" s="625"/>
      <c r="AB21" s="625"/>
      <c r="AC21" s="625"/>
      <c r="AD21" s="226"/>
      <c r="AE21" s="226"/>
      <c r="AF21" s="226"/>
      <c r="AG21" s="226"/>
      <c r="AH21" s="226"/>
      <c r="AI21" s="226"/>
      <c r="AJ21" s="226"/>
      <c r="AK21" s="226"/>
      <c r="AL21" s="226"/>
      <c r="AM21" s="232" t="s">
        <v>54</v>
      </c>
      <c r="AN21" s="226">
        <v>14</v>
      </c>
      <c r="AO21" s="226"/>
      <c r="AP21" s="226"/>
      <c r="AQ21" s="226"/>
      <c r="AR21" s="226"/>
      <c r="AS21" s="226"/>
      <c r="AT21" s="226"/>
    </row>
    <row r="22" spans="1:46" ht="12">
      <c r="A22" s="625"/>
      <c r="B22" s="625"/>
      <c r="C22" s="625"/>
      <c r="D22" s="625"/>
      <c r="E22" s="632"/>
      <c r="F22" s="633">
        <f>'[1]男子申込書'!P54</f>
        <v>2000</v>
      </c>
      <c r="G22" s="633">
        <f>'[1]男子申込書'!P55</f>
        <v>3000</v>
      </c>
      <c r="H22" s="634" t="s">
        <v>344</v>
      </c>
      <c r="I22" s="633">
        <f>'[1]男子申込書'!P57</f>
        <v>7000</v>
      </c>
      <c r="J22" s="633">
        <f>'[1]女子申込書'!P54</f>
        <v>2000</v>
      </c>
      <c r="K22" s="633">
        <f>'[1]女子申込書'!P55</f>
        <v>3000</v>
      </c>
      <c r="L22" s="634" t="s">
        <v>344</v>
      </c>
      <c r="M22" s="635">
        <f>'[1]女子申込書'!P57</f>
        <v>7000</v>
      </c>
      <c r="N22" s="625"/>
      <c r="O22" s="625"/>
      <c r="P22" s="625"/>
      <c r="Q22" s="625"/>
      <c r="R22" s="625"/>
      <c r="S22" s="625"/>
      <c r="T22" s="625"/>
      <c r="U22" s="625"/>
      <c r="V22" s="625"/>
      <c r="W22" s="625"/>
      <c r="X22" s="625"/>
      <c r="Y22" s="625"/>
      <c r="Z22" s="625"/>
      <c r="AA22" s="625"/>
      <c r="AB22" s="625"/>
      <c r="AC22" s="625"/>
      <c r="AD22" s="226"/>
      <c r="AE22" s="226"/>
      <c r="AF22" s="226"/>
      <c r="AG22" s="226"/>
      <c r="AH22" s="226"/>
      <c r="AI22" s="226"/>
      <c r="AJ22" s="226"/>
      <c r="AK22" s="226"/>
      <c r="AL22" s="226"/>
      <c r="AM22" s="232" t="s">
        <v>55</v>
      </c>
      <c r="AN22" s="226">
        <v>15</v>
      </c>
      <c r="AO22" s="226"/>
      <c r="AP22" s="226"/>
      <c r="AQ22" s="226"/>
      <c r="AR22" s="226"/>
      <c r="AS22" s="226"/>
      <c r="AT22" s="226"/>
    </row>
    <row r="23" spans="1:46" ht="12.75" thickBot="1">
      <c r="A23" s="625"/>
      <c r="B23" s="625"/>
      <c r="C23" s="625"/>
      <c r="D23" s="625"/>
      <c r="E23" s="636" t="s">
        <v>345</v>
      </c>
      <c r="F23" s="637">
        <f>'[1]男子申込書'!Q54</f>
        <v>400</v>
      </c>
      <c r="G23" s="637">
        <f>'[1]男子申込書'!Q55</f>
        <v>400</v>
      </c>
      <c r="H23" s="633">
        <f>'[1]男子申込書'!Q56</f>
        <v>400</v>
      </c>
      <c r="I23" s="634" t="s">
        <v>344</v>
      </c>
      <c r="J23" s="637">
        <f>'[1]女子申込書'!Q54</f>
        <v>400</v>
      </c>
      <c r="K23" s="637">
        <f>'[1]女子申込書'!Q55</f>
        <v>400</v>
      </c>
      <c r="L23" s="633">
        <f>'[1]女子申込書'!Q56</f>
        <v>400</v>
      </c>
      <c r="M23" s="638" t="s">
        <v>344</v>
      </c>
      <c r="N23" s="625"/>
      <c r="O23" s="625"/>
      <c r="P23" s="625"/>
      <c r="Q23" s="625"/>
      <c r="R23" s="625"/>
      <c r="S23" s="625"/>
      <c r="T23" s="625"/>
      <c r="U23" s="625"/>
      <c r="V23" s="625"/>
      <c r="W23" s="625"/>
      <c r="X23" s="625"/>
      <c r="Y23" s="625"/>
      <c r="Z23" s="639"/>
      <c r="AA23" s="640"/>
      <c r="AB23" s="640"/>
      <c r="AC23" s="625"/>
      <c r="AD23" s="226"/>
      <c r="AE23" s="226"/>
      <c r="AF23" s="226"/>
      <c r="AG23" s="226"/>
      <c r="AH23" s="226"/>
      <c r="AI23" s="226"/>
      <c r="AJ23" s="226"/>
      <c r="AK23" s="226"/>
      <c r="AL23" s="226"/>
      <c r="AM23" s="232" t="s">
        <v>56</v>
      </c>
      <c r="AN23" s="226">
        <v>16</v>
      </c>
      <c r="AO23" s="226"/>
      <c r="AP23" s="226"/>
      <c r="AQ23" s="226"/>
      <c r="AR23" s="226"/>
      <c r="AS23" s="226"/>
      <c r="AT23" s="226"/>
    </row>
    <row r="24" spans="1:46" ht="13.5" thickBot="1" thickTop="1">
      <c r="A24" s="625"/>
      <c r="B24" s="641"/>
      <c r="C24" s="625"/>
      <c r="D24" s="625"/>
      <c r="E24" s="642" t="s">
        <v>346</v>
      </c>
      <c r="F24" s="643">
        <f>SUM(F22:F23)</f>
        <v>2400</v>
      </c>
      <c r="G24" s="643">
        <f aca="true" t="shared" si="0" ref="G24:M24">SUM(G22:G23)</f>
        <v>3400</v>
      </c>
      <c r="H24" s="643">
        <f t="shared" si="0"/>
        <v>400</v>
      </c>
      <c r="I24" s="643">
        <f t="shared" si="0"/>
        <v>7000</v>
      </c>
      <c r="J24" s="643">
        <f t="shared" si="0"/>
        <v>2400</v>
      </c>
      <c r="K24" s="643">
        <f t="shared" si="0"/>
        <v>3400</v>
      </c>
      <c r="L24" s="643">
        <f t="shared" si="0"/>
        <v>400</v>
      </c>
      <c r="M24" s="644">
        <f t="shared" si="0"/>
        <v>7000</v>
      </c>
      <c r="N24" s="625"/>
      <c r="O24" s="625"/>
      <c r="P24" s="625"/>
      <c r="Q24" s="625"/>
      <c r="R24" s="625"/>
      <c r="S24" s="625"/>
      <c r="T24" s="625"/>
      <c r="U24" s="625"/>
      <c r="V24" s="625"/>
      <c r="W24" s="625"/>
      <c r="X24" s="625"/>
      <c r="Y24" s="625"/>
      <c r="Z24" s="639"/>
      <c r="AA24" s="645"/>
      <c r="AB24" s="645"/>
      <c r="AC24" s="625"/>
      <c r="AD24" s="226"/>
      <c r="AE24" s="226"/>
      <c r="AF24" s="226"/>
      <c r="AG24" s="226"/>
      <c r="AH24" s="226"/>
      <c r="AI24" s="226"/>
      <c r="AJ24" s="226"/>
      <c r="AK24" s="226"/>
      <c r="AL24" s="226"/>
      <c r="AM24" s="232" t="s">
        <v>7</v>
      </c>
      <c r="AN24" s="226">
        <v>17</v>
      </c>
      <c r="AO24" s="226"/>
      <c r="AP24" s="226"/>
      <c r="AQ24" s="226"/>
      <c r="AR24" s="226"/>
      <c r="AS24" s="226"/>
      <c r="AT24" s="226"/>
    </row>
    <row r="25" spans="1:46" ht="12">
      <c r="A25" s="226"/>
      <c r="B25" s="646" t="s">
        <v>123</v>
      </c>
      <c r="C25" s="647" t="str">
        <f>D2</f>
        <v>市町村</v>
      </c>
      <c r="D25" s="648" t="str">
        <f>E2</f>
        <v>学校名</v>
      </c>
      <c r="E25" s="649" t="str">
        <f>F2</f>
        <v>監督名</v>
      </c>
      <c r="F25" s="648" t="str">
        <f aca="true" t="shared" si="1" ref="F25:M27">Q2</f>
        <v>男子参加数</v>
      </c>
      <c r="G25" s="650"/>
      <c r="H25" s="650"/>
      <c r="I25" s="651"/>
      <c r="J25" s="648" t="str">
        <f t="shared" si="1"/>
        <v>女子参加数</v>
      </c>
      <c r="K25" s="650"/>
      <c r="L25" s="650"/>
      <c r="M25" s="652"/>
      <c r="N25" s="653" t="s">
        <v>346</v>
      </c>
      <c r="O25" s="625"/>
      <c r="P25" s="625"/>
      <c r="Q25" s="625"/>
      <c r="R25" s="625"/>
      <c r="S25" s="625"/>
      <c r="T25" s="625"/>
      <c r="U25" s="625"/>
      <c r="V25" s="625"/>
      <c r="W25" s="625"/>
      <c r="X25" s="625"/>
      <c r="Y25" s="625"/>
      <c r="Z25" s="639"/>
      <c r="AA25" s="639"/>
      <c r="AB25" s="639"/>
      <c r="AC25" s="625"/>
      <c r="AD25" s="226"/>
      <c r="AE25" s="226"/>
      <c r="AF25" s="226"/>
      <c r="AG25" s="226"/>
      <c r="AH25" s="226"/>
      <c r="AI25" s="226"/>
      <c r="AJ25" s="226"/>
      <c r="AK25" s="226"/>
      <c r="AL25" s="226"/>
      <c r="AM25" s="232" t="s">
        <v>57</v>
      </c>
      <c r="AN25" s="226">
        <v>18</v>
      </c>
      <c r="AO25" s="226"/>
      <c r="AP25" s="226"/>
      <c r="AQ25" s="226"/>
      <c r="AR25" s="226"/>
      <c r="AS25" s="226"/>
      <c r="AT25" s="226"/>
    </row>
    <row r="26" spans="1:46" ht="12.75" thickBot="1">
      <c r="A26" s="226"/>
      <c r="B26" s="654"/>
      <c r="C26" s="655"/>
      <c r="D26" s="656"/>
      <c r="E26" s="657"/>
      <c r="F26" s="643" t="str">
        <f t="shared" si="1"/>
        <v>１種目</v>
      </c>
      <c r="G26" s="643" t="str">
        <f t="shared" si="1"/>
        <v>２種目</v>
      </c>
      <c r="H26" s="643" t="str">
        <f t="shared" si="1"/>
        <v>リレーのみ</v>
      </c>
      <c r="I26" s="643" t="str">
        <f t="shared" si="1"/>
        <v>リレー</v>
      </c>
      <c r="J26" s="643" t="str">
        <f t="shared" si="1"/>
        <v>１種目</v>
      </c>
      <c r="K26" s="643" t="str">
        <f t="shared" si="1"/>
        <v>２種目</v>
      </c>
      <c r="L26" s="643" t="str">
        <f t="shared" si="1"/>
        <v>リレーのみ</v>
      </c>
      <c r="M26" s="644" t="str">
        <f t="shared" si="1"/>
        <v>リレー</v>
      </c>
      <c r="N26" s="658"/>
      <c r="O26" s="226"/>
      <c r="P26" s="226"/>
      <c r="Q26" s="226"/>
      <c r="R26" s="226"/>
      <c r="S26" s="226"/>
      <c r="T26" s="226"/>
      <c r="U26" s="226"/>
      <c r="V26" s="226"/>
      <c r="W26" s="226"/>
      <c r="X26" s="226"/>
      <c r="Y26" s="226"/>
      <c r="Z26" s="639"/>
      <c r="AA26" s="639"/>
      <c r="AB26" s="639"/>
      <c r="AC26" s="226"/>
      <c r="AD26" s="226"/>
      <c r="AE26" s="226"/>
      <c r="AF26" s="226"/>
      <c r="AG26" s="226"/>
      <c r="AH26" s="226"/>
      <c r="AI26" s="226"/>
      <c r="AJ26" s="226"/>
      <c r="AK26" s="226"/>
      <c r="AL26" s="226"/>
      <c r="AM26" s="232" t="s">
        <v>58</v>
      </c>
      <c r="AN26" s="226">
        <v>19</v>
      </c>
      <c r="AO26" s="226"/>
      <c r="AP26" s="226"/>
      <c r="AQ26" s="226"/>
      <c r="AR26" s="226"/>
      <c r="AS26" s="226"/>
      <c r="AT26" s="226"/>
    </row>
    <row r="27" spans="1:46" ht="12.75" thickBot="1">
      <c r="A27" s="226"/>
      <c r="B27" s="659"/>
      <c r="C27" s="660" t="str">
        <f>D4</f>
        <v>札幌市</v>
      </c>
      <c r="D27" s="661">
        <f>E4</f>
        <v>0</v>
      </c>
      <c r="E27" s="659">
        <f>F4</f>
        <v>0</v>
      </c>
      <c r="F27" s="660">
        <f t="shared" si="1"/>
        <v>0</v>
      </c>
      <c r="G27" s="660">
        <f t="shared" si="1"/>
        <v>0</v>
      </c>
      <c r="H27" s="660">
        <f t="shared" si="1"/>
        <v>0</v>
      </c>
      <c r="I27" s="660">
        <f t="shared" si="1"/>
        <v>0</v>
      </c>
      <c r="J27" s="660">
        <f t="shared" si="1"/>
        <v>0</v>
      </c>
      <c r="K27" s="660">
        <f t="shared" si="1"/>
        <v>0</v>
      </c>
      <c r="L27" s="660">
        <f t="shared" si="1"/>
        <v>0</v>
      </c>
      <c r="M27" s="662">
        <f t="shared" si="1"/>
        <v>0</v>
      </c>
      <c r="N27" s="663">
        <f>AB4</f>
        <v>0</v>
      </c>
      <c r="O27" s="226"/>
      <c r="P27" s="226"/>
      <c r="Q27" s="226"/>
      <c r="R27" s="226"/>
      <c r="S27" s="226"/>
      <c r="T27" s="226"/>
      <c r="U27" s="226"/>
      <c r="V27" s="226"/>
      <c r="W27" s="226"/>
      <c r="X27" s="226"/>
      <c r="Y27" s="226"/>
      <c r="Z27" s="639"/>
      <c r="AA27" s="639"/>
      <c r="AB27" s="639"/>
      <c r="AC27" s="226"/>
      <c r="AD27" s="226"/>
      <c r="AE27" s="226"/>
      <c r="AF27" s="226"/>
      <c r="AG27" s="226"/>
      <c r="AH27" s="226"/>
      <c r="AI27" s="226"/>
      <c r="AJ27" s="226"/>
      <c r="AK27" s="226"/>
      <c r="AL27" s="226"/>
      <c r="AM27" s="232" t="s">
        <v>59</v>
      </c>
      <c r="AN27" s="226">
        <v>20</v>
      </c>
      <c r="AO27" s="226"/>
      <c r="AP27" s="226"/>
      <c r="AQ27" s="226"/>
      <c r="AR27" s="226"/>
      <c r="AS27" s="226"/>
      <c r="AT27" s="226"/>
    </row>
    <row r="28" spans="1:46" ht="12">
      <c r="A28" s="226"/>
      <c r="B28" s="664"/>
      <c r="C28" s="641"/>
      <c r="D28" s="641"/>
      <c r="E28" s="641"/>
      <c r="F28" s="641"/>
      <c r="G28" s="641"/>
      <c r="H28" s="641"/>
      <c r="I28" s="641"/>
      <c r="J28" s="641"/>
      <c r="K28" s="641"/>
      <c r="L28" s="641"/>
      <c r="M28" s="641"/>
      <c r="N28" s="641"/>
      <c r="O28" s="226"/>
      <c r="P28" s="226"/>
      <c r="Q28" s="226"/>
      <c r="R28" s="226"/>
      <c r="S28" s="226"/>
      <c r="T28" s="226"/>
      <c r="U28" s="226"/>
      <c r="V28" s="226"/>
      <c r="W28" s="226"/>
      <c r="X28" s="226"/>
      <c r="Y28" s="226"/>
      <c r="Z28" s="639"/>
      <c r="AA28" s="639"/>
      <c r="AB28" s="639"/>
      <c r="AC28" s="226"/>
      <c r="AD28" s="226"/>
      <c r="AE28" s="226"/>
      <c r="AF28" s="226"/>
      <c r="AG28" s="226"/>
      <c r="AH28" s="226"/>
      <c r="AI28" s="226"/>
      <c r="AJ28" s="226"/>
      <c r="AK28" s="226"/>
      <c r="AL28" s="226"/>
      <c r="AM28" s="232" t="s">
        <v>60</v>
      </c>
      <c r="AN28" s="226">
        <v>21</v>
      </c>
      <c r="AO28" s="226"/>
      <c r="AP28" s="226"/>
      <c r="AQ28" s="226"/>
      <c r="AR28" s="226"/>
      <c r="AS28" s="226"/>
      <c r="AT28" s="226"/>
    </row>
    <row r="29" spans="1:46" ht="12">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639"/>
      <c r="AA29" s="639"/>
      <c r="AB29" s="639"/>
      <c r="AC29" s="226"/>
      <c r="AD29" s="226"/>
      <c r="AE29" s="226"/>
      <c r="AF29" s="226"/>
      <c r="AG29" s="226"/>
      <c r="AH29" s="226"/>
      <c r="AI29" s="226"/>
      <c r="AJ29" s="226"/>
      <c r="AK29" s="226"/>
      <c r="AL29" s="226"/>
      <c r="AM29" s="232" t="s">
        <v>61</v>
      </c>
      <c r="AN29" s="226">
        <v>22</v>
      </c>
      <c r="AO29" s="226"/>
      <c r="AP29" s="226"/>
      <c r="AQ29" s="226"/>
      <c r="AR29" s="226"/>
      <c r="AS29" s="226"/>
      <c r="AT29" s="226"/>
    </row>
    <row r="30" spans="1:46" ht="12">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639"/>
      <c r="AA30" s="639"/>
      <c r="AB30" s="639"/>
      <c r="AC30" s="226"/>
      <c r="AD30" s="226"/>
      <c r="AE30" s="226"/>
      <c r="AF30" s="226"/>
      <c r="AG30" s="226"/>
      <c r="AH30" s="226"/>
      <c r="AI30" s="226"/>
      <c r="AJ30" s="226"/>
      <c r="AK30" s="226"/>
      <c r="AL30" s="226"/>
      <c r="AM30" s="232" t="s">
        <v>62</v>
      </c>
      <c r="AN30" s="226">
        <v>23</v>
      </c>
      <c r="AO30" s="226"/>
      <c r="AP30" s="226"/>
      <c r="AQ30" s="226"/>
      <c r="AR30" s="226"/>
      <c r="AS30" s="226"/>
      <c r="AT30" s="226"/>
    </row>
    <row r="31" spans="1:46" ht="24.75" thickBot="1">
      <c r="A31" s="226"/>
      <c r="B31" s="226"/>
      <c r="C31" s="226"/>
      <c r="D31" s="226"/>
      <c r="E31" s="605" t="s">
        <v>347</v>
      </c>
      <c r="F31" s="665"/>
      <c r="G31" s="605" t="s">
        <v>338</v>
      </c>
      <c r="H31" s="665"/>
      <c r="I31" s="605" t="s">
        <v>348</v>
      </c>
      <c r="J31" s="604"/>
      <c r="K31" s="604"/>
      <c r="L31" s="604"/>
      <c r="M31" s="604"/>
      <c r="N31" s="604"/>
      <c r="O31" s="604"/>
      <c r="P31" s="226"/>
      <c r="Q31" s="226"/>
      <c r="R31" s="226"/>
      <c r="S31" s="226"/>
      <c r="T31" s="226"/>
      <c r="U31" s="226"/>
      <c r="V31" s="226"/>
      <c r="W31" s="226"/>
      <c r="X31" s="226"/>
      <c r="Y31" s="226"/>
      <c r="Z31" s="639"/>
      <c r="AA31" s="639"/>
      <c r="AB31" s="639"/>
      <c r="AC31" s="226"/>
      <c r="AD31" s="226"/>
      <c r="AE31" s="226"/>
      <c r="AF31" s="226"/>
      <c r="AG31" s="226"/>
      <c r="AH31" s="226"/>
      <c r="AI31" s="226"/>
      <c r="AJ31" s="226"/>
      <c r="AK31" s="226"/>
      <c r="AL31" s="226"/>
      <c r="AM31" s="232" t="s">
        <v>63</v>
      </c>
      <c r="AN31" s="226">
        <v>24</v>
      </c>
      <c r="AO31" s="226"/>
      <c r="AP31" s="226"/>
      <c r="AQ31" s="226"/>
      <c r="AR31" s="226"/>
      <c r="AS31" s="226"/>
      <c r="AT31" s="226"/>
    </row>
    <row r="32" spans="1:46" ht="14.25" thickBot="1">
      <c r="A32" s="226"/>
      <c r="B32" s="226"/>
      <c r="C32" s="226"/>
      <c r="D32" s="226"/>
      <c r="E32" s="666" t="s">
        <v>227</v>
      </c>
      <c r="F32" s="667" t="s">
        <v>169</v>
      </c>
      <c r="G32" s="667" t="s">
        <v>170</v>
      </c>
      <c r="H32" s="667" t="s">
        <v>8</v>
      </c>
      <c r="I32" s="667" t="s">
        <v>349</v>
      </c>
      <c r="J32" s="667" t="s">
        <v>350</v>
      </c>
      <c r="K32" s="668" t="s">
        <v>351</v>
      </c>
      <c r="L32" s="669"/>
      <c r="M32" s="669"/>
      <c r="N32" s="669"/>
      <c r="O32" s="670"/>
      <c r="P32" s="226"/>
      <c r="Q32" s="226"/>
      <c r="R32" s="226"/>
      <c r="S32" s="226"/>
      <c r="T32" s="226"/>
      <c r="U32" s="226"/>
      <c r="V32" s="226"/>
      <c r="W32" s="226"/>
      <c r="X32" s="226"/>
      <c r="Y32" s="226"/>
      <c r="Z32" s="639"/>
      <c r="AA32" s="639"/>
      <c r="AB32" s="639"/>
      <c r="AC32" s="226"/>
      <c r="AD32" s="226"/>
      <c r="AE32" s="226"/>
      <c r="AF32" s="226"/>
      <c r="AG32" s="226"/>
      <c r="AH32" s="226"/>
      <c r="AI32" s="226"/>
      <c r="AJ32" s="226"/>
      <c r="AK32" s="226"/>
      <c r="AL32" s="226"/>
      <c r="AM32" s="232" t="s">
        <v>64</v>
      </c>
      <c r="AN32" s="226">
        <v>25</v>
      </c>
      <c r="AO32" s="226"/>
      <c r="AP32" s="226"/>
      <c r="AQ32" s="226"/>
      <c r="AR32" s="226"/>
      <c r="AS32" s="226"/>
      <c r="AT32" s="226"/>
    </row>
    <row r="33" spans="1:46" ht="12">
      <c r="A33" s="226"/>
      <c r="B33" s="226"/>
      <c r="C33" s="226"/>
      <c r="D33" s="226"/>
      <c r="E33" s="671">
        <f>IF('男子四種'!C11="","",'男子四種'!C11)</f>
      </c>
      <c r="F33" s="672">
        <f>IF('男子四種'!C10="","",'男子四種'!C10)</f>
      </c>
      <c r="G33" s="673">
        <f>IF('男子四種'!D11="","",'男子四種'!D11)</f>
      </c>
      <c r="H33" s="672" t="str">
        <f>IF('男子四種'!E11="","",'男子四種'!E11)</f>
        <v>札幌</v>
      </c>
      <c r="I33" s="672">
        <f>IF('男子四種'!I11="","",'男子四種'!I11)</f>
      </c>
      <c r="J33" s="674">
        <f>IF('男子四種'!J13="","",IF('男子四種'!J13=0,"",'男子四種'!J13))</f>
      </c>
      <c r="K33" s="675">
        <f>IF('男子四種'!F12="","","("&amp;'男子四種'!F12&amp;"-"&amp;'男子四種'!F13&amp;"-"&amp;'男子四種'!F14&amp;"-"&amp;'男子四種'!F15&amp;")")</f>
      </c>
      <c r="L33" s="676"/>
      <c r="M33" s="676"/>
      <c r="N33" s="676"/>
      <c r="O33" s="677"/>
      <c r="P33" s="226"/>
      <c r="Q33" s="226"/>
      <c r="R33" s="226"/>
      <c r="S33" s="226"/>
      <c r="T33" s="226"/>
      <c r="U33" s="226"/>
      <c r="V33" s="226"/>
      <c r="W33" s="226"/>
      <c r="X33" s="226"/>
      <c r="Y33" s="226"/>
      <c r="Z33" s="639"/>
      <c r="AA33" s="639"/>
      <c r="AB33" s="639"/>
      <c r="AC33" s="226"/>
      <c r="AD33" s="226"/>
      <c r="AE33" s="226"/>
      <c r="AF33" s="226"/>
      <c r="AG33" s="226"/>
      <c r="AH33" s="226"/>
      <c r="AI33" s="226"/>
      <c r="AJ33" s="226"/>
      <c r="AK33" s="226"/>
      <c r="AL33" s="226"/>
      <c r="AM33" s="232" t="s">
        <v>309</v>
      </c>
      <c r="AN33" s="226">
        <v>26</v>
      </c>
      <c r="AO33" s="226"/>
      <c r="AP33" s="226"/>
      <c r="AQ33" s="226"/>
      <c r="AR33" s="226"/>
      <c r="AS33" s="226"/>
      <c r="AT33" s="226"/>
    </row>
    <row r="34" spans="1:46" ht="12">
      <c r="A34" s="226"/>
      <c r="B34" s="226"/>
      <c r="C34" s="226"/>
      <c r="D34" s="226"/>
      <c r="E34" s="678">
        <f>IF('男子四種'!C19="","",'男子四種'!C19)</f>
      </c>
      <c r="F34" s="679">
        <f>IF('男子四種'!C18="","",'男子四種'!C18)</f>
      </c>
      <c r="G34" s="680">
        <f>IF('男子四種'!D19="","",'男子四種'!D19)</f>
      </c>
      <c r="H34" s="679">
        <f>IF('男子四種'!E19="","",'男子四種'!E19)</f>
      </c>
      <c r="I34" s="679">
        <f>IF('男子四種'!I19="","",'男子四種'!I19)</f>
      </c>
      <c r="J34" s="681">
        <f>IF('男子四種'!J21="","",IF('男子四種'!J21=0,"",'男子四種'!J21))</f>
      </c>
      <c r="K34" s="682">
        <f>IF('男子四種'!F20="","","("&amp;'男子四種'!F20&amp;"-"&amp;'男子四種'!F21&amp;"-"&amp;'男子四種'!F22&amp;"-"&amp;'男子四種'!F23&amp;")")</f>
      </c>
      <c r="L34" s="683"/>
      <c r="M34" s="683"/>
      <c r="N34" s="683"/>
      <c r="O34" s="684"/>
      <c r="P34" s="226"/>
      <c r="Q34" s="226"/>
      <c r="R34" s="226"/>
      <c r="S34" s="226"/>
      <c r="T34" s="226"/>
      <c r="U34" s="226"/>
      <c r="V34" s="226"/>
      <c r="W34" s="226"/>
      <c r="X34" s="226"/>
      <c r="Y34" s="226"/>
      <c r="Z34" s="639"/>
      <c r="AA34" s="639"/>
      <c r="AB34" s="645"/>
      <c r="AC34" s="226"/>
      <c r="AD34" s="226"/>
      <c r="AE34" s="226"/>
      <c r="AF34" s="226"/>
      <c r="AG34" s="226"/>
      <c r="AH34" s="226"/>
      <c r="AI34" s="226"/>
      <c r="AJ34" s="226"/>
      <c r="AK34" s="226"/>
      <c r="AL34" s="226"/>
      <c r="AM34" s="226"/>
      <c r="AN34" s="226"/>
      <c r="AO34" s="226"/>
      <c r="AP34" s="226"/>
      <c r="AQ34" s="226"/>
      <c r="AR34" s="226"/>
      <c r="AS34" s="226"/>
      <c r="AT34" s="226"/>
    </row>
    <row r="35" spans="1:46" ht="12">
      <c r="A35" s="226"/>
      <c r="B35" s="226"/>
      <c r="C35" s="226"/>
      <c r="D35" s="226"/>
      <c r="E35" s="678">
        <f>IF('男子四種'!C27="","",'男子四種'!C27)</f>
      </c>
      <c r="F35" s="679">
        <f>IF('男子四種'!C26="","",'男子四種'!C26)</f>
      </c>
      <c r="G35" s="680">
        <f>IF('男子四種'!D27="","",'男子四種'!D27)</f>
      </c>
      <c r="H35" s="679">
        <f>IF('男子四種'!E27="","",'男子四種'!E27)</f>
      </c>
      <c r="I35" s="679">
        <f>IF('男子四種'!I27="","",'男子四種'!I27)</f>
      </c>
      <c r="J35" s="681">
        <f>IF('男子四種'!J29="","",IF('男子四種'!J29=0,"",'男子四種'!J29))</f>
      </c>
      <c r="K35" s="682">
        <f>IF('男子四種'!F28="","","("&amp;'男子四種'!F28&amp;"-"&amp;'男子四種'!F29&amp;"-"&amp;'男子四種'!F30&amp;"-"&amp;'男子四種'!F31&amp;")")</f>
      </c>
      <c r="L35" s="683"/>
      <c r="M35" s="683"/>
      <c r="N35" s="683"/>
      <c r="O35" s="684"/>
      <c r="P35" s="226"/>
      <c r="Q35" s="226"/>
      <c r="R35" s="226"/>
      <c r="S35" s="226"/>
      <c r="T35" s="226"/>
      <c r="U35" s="226"/>
      <c r="V35" s="226"/>
      <c r="W35" s="226"/>
      <c r="X35" s="226"/>
      <c r="Y35" s="226"/>
      <c r="Z35" s="639"/>
      <c r="AA35" s="639"/>
      <c r="AB35" s="645"/>
      <c r="AC35" s="226"/>
      <c r="AD35" s="226"/>
      <c r="AE35" s="226"/>
      <c r="AF35" s="226"/>
      <c r="AG35" s="226"/>
      <c r="AH35" s="226"/>
      <c r="AI35" s="226"/>
      <c r="AJ35" s="226"/>
      <c r="AK35" s="226"/>
      <c r="AL35" s="226"/>
      <c r="AM35" s="226"/>
      <c r="AN35" s="226"/>
      <c r="AO35" s="226"/>
      <c r="AP35" s="226"/>
      <c r="AQ35" s="226"/>
      <c r="AR35" s="226"/>
      <c r="AS35" s="226"/>
      <c r="AT35" s="226"/>
    </row>
    <row r="36" spans="1:46" ht="12">
      <c r="A36" s="226"/>
      <c r="B36" s="226"/>
      <c r="C36" s="226"/>
      <c r="D36" s="226"/>
      <c r="E36" s="678">
        <f>IF('男子四種'!C35="","",'男子四種'!C35)</f>
      </c>
      <c r="F36" s="679">
        <f>IF('男子四種'!C34="","",'男子四種'!C34)</f>
      </c>
      <c r="G36" s="680">
        <f>IF('男子四種'!D35="","",'男子四種'!D35)</f>
      </c>
      <c r="H36" s="679">
        <f>IF('男子四種'!E35="","",'男子四種'!E35)</f>
      </c>
      <c r="I36" s="679">
        <f>IF('男子四種'!I35="","",'男子四種'!I35)</f>
      </c>
      <c r="J36" s="681">
        <f>IF('男子四種'!J37="","",IF('男子四種'!J37=0,"",'男子四種'!J37))</f>
      </c>
      <c r="K36" s="682">
        <f>IF('男子四種'!F30="","","("&amp;'男子四種'!F30&amp;"-"&amp;'男子四種'!F31&amp;"-"&amp;'男子四種'!F32&amp;"-"&amp;'男子四種'!F33&amp;")")</f>
      </c>
      <c r="L36" s="683"/>
      <c r="M36" s="683"/>
      <c r="N36" s="683"/>
      <c r="O36" s="684"/>
      <c r="P36" s="226"/>
      <c r="Q36" s="226"/>
      <c r="R36" s="226"/>
      <c r="S36" s="226"/>
      <c r="T36" s="226"/>
      <c r="U36" s="226"/>
      <c r="V36" s="226"/>
      <c r="W36" s="226"/>
      <c r="X36" s="226"/>
      <c r="Y36" s="226"/>
      <c r="Z36" s="639"/>
      <c r="AA36" s="639"/>
      <c r="AB36" s="685"/>
      <c r="AC36" s="226"/>
      <c r="AD36" s="226"/>
      <c r="AE36" s="226"/>
      <c r="AF36" s="226"/>
      <c r="AG36" s="226"/>
      <c r="AH36" s="226"/>
      <c r="AI36" s="226"/>
      <c r="AJ36" s="226"/>
      <c r="AK36" s="226"/>
      <c r="AL36" s="226"/>
      <c r="AM36" s="226"/>
      <c r="AN36" s="226"/>
      <c r="AO36" s="226"/>
      <c r="AP36" s="226"/>
      <c r="AQ36" s="226"/>
      <c r="AR36" s="226"/>
      <c r="AS36" s="226"/>
      <c r="AT36" s="226"/>
    </row>
    <row r="37" spans="1:46" ht="12.75" thickBot="1">
      <c r="A37" s="226"/>
      <c r="B37" s="226"/>
      <c r="C37" s="226"/>
      <c r="D37" s="226"/>
      <c r="E37" s="686">
        <f>IF('男子四種'!C43="","",'男子四種'!C43)</f>
      </c>
      <c r="F37" s="687">
        <f>IF('男子四種'!C42="","",'男子四種'!C42)</f>
      </c>
      <c r="G37" s="688">
        <f>IF('男子四種'!D43="","",'男子四種'!D43)</f>
      </c>
      <c r="H37" s="687">
        <f>IF('男子四種'!E43="","",'男子四種'!E43)</f>
      </c>
      <c r="I37" s="687">
        <f>IF('男子四種'!I43="","",'男子四種'!I43)</f>
      </c>
      <c r="J37" s="689">
        <f>IF('男子四種'!J45="","",IF('男子四種'!J45=0,"",'男子四種'!J45))</f>
      </c>
      <c r="K37" s="690">
        <f>IF('男子四種'!F38="","","("&amp;'男子四種'!F38&amp;"-"&amp;'男子四種'!F39&amp;"-"&amp;'男子四種'!F40&amp;"-"&amp;'男子四種'!F41&amp;")")</f>
      </c>
      <c r="L37" s="691"/>
      <c r="M37" s="691"/>
      <c r="N37" s="691"/>
      <c r="O37" s="692"/>
      <c r="P37" s="226"/>
      <c r="Q37" s="226"/>
      <c r="R37" s="226"/>
      <c r="S37" s="226"/>
      <c r="T37" s="226"/>
      <c r="U37" s="226"/>
      <c r="V37" s="226"/>
      <c r="W37" s="226"/>
      <c r="X37" s="226"/>
      <c r="Y37" s="226"/>
      <c r="Z37" s="639"/>
      <c r="AA37" s="639"/>
      <c r="AB37" s="639"/>
      <c r="AC37" s="226"/>
      <c r="AD37" s="226"/>
      <c r="AE37" s="226"/>
      <c r="AF37" s="226"/>
      <c r="AG37" s="226"/>
      <c r="AH37" s="226"/>
      <c r="AI37" s="226"/>
      <c r="AJ37" s="226"/>
      <c r="AK37" s="226"/>
      <c r="AL37" s="226"/>
      <c r="AM37" s="226"/>
      <c r="AN37" s="226"/>
      <c r="AO37" s="226"/>
      <c r="AP37" s="226"/>
      <c r="AQ37" s="226"/>
      <c r="AR37" s="226"/>
      <c r="AS37" s="226"/>
      <c r="AT37" s="226"/>
    </row>
    <row r="38" spans="1:46" ht="13.5">
      <c r="A38" s="226"/>
      <c r="B38" s="226"/>
      <c r="C38" s="226"/>
      <c r="D38" s="226"/>
      <c r="E38" s="693"/>
      <c r="F38" s="693"/>
      <c r="G38" s="694"/>
      <c r="H38" s="693"/>
      <c r="I38" s="693"/>
      <c r="J38" s="695"/>
      <c r="K38" s="693"/>
      <c r="L38" s="693"/>
      <c r="M38" s="693"/>
      <c r="N38" s="693"/>
      <c r="O38" s="693"/>
      <c r="P38" s="226"/>
      <c r="Q38" s="226"/>
      <c r="R38" s="226"/>
      <c r="S38" s="226"/>
      <c r="T38" s="226"/>
      <c r="U38" s="226"/>
      <c r="V38" s="226"/>
      <c r="W38" s="226"/>
      <c r="X38" s="226"/>
      <c r="Y38" s="226"/>
      <c r="Z38" s="625"/>
      <c r="AA38" s="625"/>
      <c r="AB38" s="625"/>
      <c r="AC38" s="226"/>
      <c r="AD38" s="226"/>
      <c r="AE38" s="226"/>
      <c r="AF38" s="226"/>
      <c r="AG38" s="226"/>
      <c r="AH38" s="226"/>
      <c r="AI38" s="226"/>
      <c r="AJ38" s="226"/>
      <c r="AK38" s="226"/>
      <c r="AL38" s="226"/>
      <c r="AM38" s="226"/>
      <c r="AN38" s="226"/>
      <c r="AO38" s="226"/>
      <c r="AP38" s="226"/>
      <c r="AQ38" s="226"/>
      <c r="AR38" s="226"/>
      <c r="AS38" s="226"/>
      <c r="AT38" s="226"/>
    </row>
    <row r="39" spans="1:46" ht="13.5">
      <c r="A39" s="226"/>
      <c r="B39" s="226"/>
      <c r="C39" s="226"/>
      <c r="D39" s="226"/>
      <c r="E39" s="604"/>
      <c r="F39" s="604"/>
      <c r="G39" s="694"/>
      <c r="H39" s="693"/>
      <c r="I39" s="693"/>
      <c r="J39" s="695"/>
      <c r="K39" s="693"/>
      <c r="L39" s="693"/>
      <c r="M39" s="693"/>
      <c r="N39" s="693"/>
      <c r="O39" s="693"/>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row>
    <row r="40" spans="1:46" ht="19.5" thickBot="1">
      <c r="A40" s="226"/>
      <c r="B40" s="226"/>
      <c r="C40" s="226"/>
      <c r="D40" s="226"/>
      <c r="E40" s="696" t="s">
        <v>347</v>
      </c>
      <c r="F40" s="605"/>
      <c r="G40" s="696" t="s">
        <v>339</v>
      </c>
      <c r="H40" s="605"/>
      <c r="I40" s="696" t="s">
        <v>348</v>
      </c>
      <c r="J40" s="697"/>
      <c r="K40" s="697"/>
      <c r="L40" s="697"/>
      <c r="M40" s="697"/>
      <c r="N40" s="697"/>
      <c r="O40" s="697"/>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row>
    <row r="41" spans="1:46" ht="14.25" thickBot="1">
      <c r="A41" s="226"/>
      <c r="B41" s="226"/>
      <c r="C41" s="226"/>
      <c r="D41" s="226"/>
      <c r="E41" s="698" t="s">
        <v>227</v>
      </c>
      <c r="F41" s="699" t="s">
        <v>169</v>
      </c>
      <c r="G41" s="699" t="s">
        <v>170</v>
      </c>
      <c r="H41" s="699" t="s">
        <v>8</v>
      </c>
      <c r="I41" s="699" t="s">
        <v>349</v>
      </c>
      <c r="J41" s="699" t="s">
        <v>350</v>
      </c>
      <c r="K41" s="700" t="s">
        <v>351</v>
      </c>
      <c r="L41" s="701"/>
      <c r="M41" s="701"/>
      <c r="N41" s="701"/>
      <c r="O41" s="702"/>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row>
    <row r="42" spans="1:46" ht="12">
      <c r="A42" s="226"/>
      <c r="B42" s="226"/>
      <c r="C42" s="226"/>
      <c r="D42" s="226"/>
      <c r="E42" s="703">
        <f>IF('女子四種'!C11="","",'女子四種'!C11)</f>
      </c>
      <c r="F42" s="704">
        <f>IF('女子四種'!C10="","",'女子四種'!C10)</f>
      </c>
      <c r="G42" s="705">
        <f>IF('女子四種'!D11="","",'女子四種'!D11)</f>
      </c>
      <c r="H42" s="704" t="str">
        <f>IF('女子四種'!E11="","",'女子四種'!E11)</f>
        <v>札幌</v>
      </c>
      <c r="I42" s="704">
        <f>IF('女子四種'!I11="","",'女子四種'!I11)</f>
      </c>
      <c r="J42" s="706">
        <f>IF('女子四種'!J13="","",IF('女子四種'!J13=0,"",'女子四種'!J13))</f>
      </c>
      <c r="K42" s="704">
        <f>IF('女子四種'!F12="","","("&amp;'女子四種'!F12&amp;"-"&amp;'女子四種'!F13&amp;"-"&amp;'女子四種'!F14&amp;"-"&amp;'女子四種'!F15&amp;")")</f>
      </c>
      <c r="L42" s="704"/>
      <c r="M42" s="704"/>
      <c r="N42" s="704"/>
      <c r="O42" s="707"/>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row>
    <row r="43" spans="1:46" ht="12">
      <c r="A43" s="226"/>
      <c r="B43" s="226"/>
      <c r="C43" s="226"/>
      <c r="D43" s="226"/>
      <c r="E43" s="708">
        <f>IF('女子四種'!C19="","",'女子四種'!C19)</f>
      </c>
      <c r="F43" s="709">
        <f>IF('女子四種'!C18="","",'女子四種'!C18)</f>
      </c>
      <c r="G43" s="710">
        <f>IF('女子四種'!D19="","",'女子四種'!D19)</f>
      </c>
      <c r="H43" s="709">
        <f>IF('女子四種'!E19="","",'女子四種'!E19)</f>
      </c>
      <c r="I43" s="709">
        <f>IF('女子四種'!I19="","",'女子四種'!I19)</f>
      </c>
      <c r="J43" s="711">
        <f>IF('女子四種'!J21="","",IF('女子四種'!J21=0,"",'女子四種'!J21))</f>
      </c>
      <c r="K43" s="709">
        <f>IF('女子四種'!F20="","","("&amp;'女子四種'!F20&amp;"-"&amp;'女子四種'!F21&amp;"-"&amp;'女子四種'!F22&amp;"-"&amp;'女子四種'!F23&amp;")")</f>
      </c>
      <c r="L43" s="709"/>
      <c r="M43" s="709"/>
      <c r="N43" s="709"/>
      <c r="O43" s="712"/>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row>
    <row r="44" spans="1:46" ht="12">
      <c r="A44" s="226"/>
      <c r="B44" s="226"/>
      <c r="C44" s="226"/>
      <c r="D44" s="226"/>
      <c r="E44" s="708">
        <f>IF('女子四種'!C27="","",'女子四種'!C27)</f>
      </c>
      <c r="F44" s="709">
        <f>IF('女子四種'!C26="","",'女子四種'!C26)</f>
      </c>
      <c r="G44" s="710">
        <f>IF('女子四種'!D27="","",'女子四種'!D27)</f>
      </c>
      <c r="H44" s="709">
        <f>IF('女子四種'!E27="","",'女子四種'!E27)</f>
      </c>
      <c r="I44" s="709">
        <f>IF('女子四種'!I27="","",'女子四種'!I27)</f>
      </c>
      <c r="J44" s="711">
        <f>IF('女子四種'!J29="","",IF('女子四種'!J29=0,"",'女子四種'!J29))</f>
      </c>
      <c r="K44" s="709">
        <f>IF('女子四種'!F28="","","("&amp;'女子四種'!F28&amp;"-"&amp;'女子四種'!F29&amp;"-"&amp;'女子四種'!F30&amp;"-"&amp;'女子四種'!F31&amp;")")</f>
      </c>
      <c r="L44" s="709"/>
      <c r="M44" s="709"/>
      <c r="N44" s="709"/>
      <c r="O44" s="712"/>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row>
    <row r="45" spans="1:46" ht="12">
      <c r="A45" s="226"/>
      <c r="B45" s="226"/>
      <c r="C45" s="226"/>
      <c r="D45" s="226"/>
      <c r="E45" s="708">
        <f>IF('女子四種'!C35="","",'女子四種'!C35)</f>
      </c>
      <c r="F45" s="709">
        <f>IF('女子四種'!C34="","",'女子四種'!C34)</f>
      </c>
      <c r="G45" s="710">
        <f>IF('女子四種'!D35="","",'女子四種'!D35)</f>
      </c>
      <c r="H45" s="709">
        <f>IF('女子四種'!E35="","",'女子四種'!E35)</f>
      </c>
      <c r="I45" s="709">
        <f>IF('女子四種'!I35="","",'女子四種'!I35)</f>
      </c>
      <c r="J45" s="711">
        <f>IF('女子四種'!J37="","",IF('女子四種'!J37=0,"",'女子四種'!J37))</f>
      </c>
      <c r="K45" s="709">
        <f>IF('女子四種'!F36="","","("&amp;'女子四種'!F36&amp;"-"&amp;'女子四種'!F37&amp;"-"&amp;'女子四種'!F38&amp;"-"&amp;'女子四種'!F39&amp;")")</f>
      </c>
      <c r="L45" s="709"/>
      <c r="M45" s="709"/>
      <c r="N45" s="709"/>
      <c r="O45" s="712"/>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row>
    <row r="46" spans="1:46" ht="12">
      <c r="A46" s="226"/>
      <c r="B46" s="226"/>
      <c r="C46" s="226"/>
      <c r="D46" s="226"/>
      <c r="E46" s="708">
        <f>IF('女子四種'!C43="","",'女子四種'!C43)</f>
      </c>
      <c r="F46" s="709">
        <f>IF('女子四種'!C42="","",'女子四種'!C42)</f>
      </c>
      <c r="G46" s="710">
        <f>IF('女子四種'!D43="","",'女子四種'!D43)</f>
      </c>
      <c r="H46" s="709">
        <f>IF('女子四種'!E43="","",'女子四種'!E43)</f>
      </c>
      <c r="I46" s="709">
        <f>IF('女子四種'!I43="","",'女子四種'!I43)</f>
      </c>
      <c r="J46" s="711">
        <f>IF('女子四種'!J45="","",IF('女子四種'!J45=0,"",'女子四種'!J45))</f>
      </c>
      <c r="K46" s="709">
        <f>IF('女子四種'!F45="","","("&amp;'女子四種'!F45&amp;"-"&amp;'女子四種'!F46&amp;"-"&amp;'女子四種'!F47&amp;"-"&amp;'女子四種'!F48&amp;")")</f>
      </c>
      <c r="L46" s="709"/>
      <c r="M46" s="709"/>
      <c r="N46" s="709"/>
      <c r="O46" s="712"/>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row>
    <row r="47" spans="1:46" ht="1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row>
    <row r="48" spans="1:46" ht="1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row>
    <row r="49" spans="1:46" ht="1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row>
    <row r="50" spans="1:46" ht="1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row>
    <row r="51" spans="1:46" ht="12">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row>
    <row r="52" spans="1:46" ht="1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row>
    <row r="53" spans="1:46" ht="1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row>
    <row r="54" spans="1:46" ht="12">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row>
    <row r="55" spans="1:46" ht="1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row>
  </sheetData>
  <sheetProtection/>
  <mergeCells count="32">
    <mergeCell ref="J25:M25"/>
    <mergeCell ref="N25:N26"/>
    <mergeCell ref="E21:E22"/>
    <mergeCell ref="B25:B26"/>
    <mergeCell ref="C25:C26"/>
    <mergeCell ref="D25:D26"/>
    <mergeCell ref="E25:E26"/>
    <mergeCell ref="F25:I25"/>
    <mergeCell ref="C15:C16"/>
    <mergeCell ref="D15:D16"/>
    <mergeCell ref="E15:E16"/>
    <mergeCell ref="F15:F16"/>
    <mergeCell ref="G15:S15"/>
    <mergeCell ref="T15:AC15"/>
    <mergeCell ref="AI2:AJ2"/>
    <mergeCell ref="I2:J2"/>
    <mergeCell ref="M2:M3"/>
    <mergeCell ref="N2:N3"/>
    <mergeCell ref="O2:O3"/>
    <mergeCell ref="P2:P3"/>
    <mergeCell ref="Q2:T2"/>
    <mergeCell ref="U2:X2"/>
    <mergeCell ref="Z2:Z3"/>
    <mergeCell ref="AA2:AA3"/>
    <mergeCell ref="AC2:AF2"/>
    <mergeCell ref="AG2:AH2"/>
    <mergeCell ref="G2:H2"/>
    <mergeCell ref="B2:B3"/>
    <mergeCell ref="C2:C3"/>
    <mergeCell ref="D2:D3"/>
    <mergeCell ref="E2:E3"/>
    <mergeCell ref="F2:F3"/>
  </mergeCells>
  <conditionalFormatting sqref="G17:AC17">
    <cfRule type="cellIs" priority="2" dxfId="5" operator="equal">
      <formula>0</formula>
    </cfRule>
  </conditionalFormatting>
  <conditionalFormatting sqref="F27:M27">
    <cfRule type="cellIs" priority="1" dxfId="5" operator="equal">
      <formula>0</formula>
    </cfRule>
  </conditionalFormatting>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O524"/>
  <sheetViews>
    <sheetView zoomScalePageLayoutView="0" workbookViewId="0" topLeftCell="A1">
      <selection activeCell="C5" sqref="C5"/>
    </sheetView>
  </sheetViews>
  <sheetFormatPr defaultColWidth="8.875" defaultRowHeight="13.5"/>
  <cols>
    <col min="1" max="1" width="5.25390625" style="269" customWidth="1"/>
    <col min="2" max="2" width="6.25390625" style="269" customWidth="1"/>
    <col min="3" max="3" width="14.125" style="269" customWidth="1"/>
    <col min="4" max="4" width="13.125" style="269" customWidth="1"/>
    <col min="5" max="5" width="4.25390625" style="330" customWidth="1"/>
    <col min="6" max="6" width="10.00390625" style="269" customWidth="1"/>
    <col min="7" max="7" width="13.50390625" style="275" customWidth="1"/>
    <col min="8" max="8" width="10.125" style="269" customWidth="1"/>
    <col min="9" max="9" width="8.50390625" style="275" customWidth="1"/>
    <col min="10" max="10" width="7.375" style="275" customWidth="1"/>
    <col min="11" max="11" width="10.125" style="275" customWidth="1"/>
    <col min="12" max="12" width="8.50390625" style="269" customWidth="1"/>
    <col min="13" max="13" width="7.375" style="269" customWidth="1"/>
    <col min="14" max="14" width="8.875" style="275" customWidth="1"/>
    <col min="15" max="15" width="8.50390625" style="269" customWidth="1"/>
    <col min="16" max="16384" width="8.875" style="275" customWidth="1"/>
  </cols>
  <sheetData>
    <row r="1" spans="1:15" s="267" customFormat="1" ht="16.5" customHeight="1">
      <c r="A1" s="320" t="s">
        <v>167</v>
      </c>
      <c r="B1" s="320" t="s">
        <v>168</v>
      </c>
      <c r="C1" s="262" t="s">
        <v>164</v>
      </c>
      <c r="D1" s="262" t="s">
        <v>169</v>
      </c>
      <c r="E1" s="262" t="s">
        <v>170</v>
      </c>
      <c r="F1" s="263" t="s">
        <v>171</v>
      </c>
      <c r="G1" s="321" t="s">
        <v>163</v>
      </c>
      <c r="H1" s="263" t="s">
        <v>172</v>
      </c>
      <c r="I1" s="264" t="s">
        <v>174</v>
      </c>
      <c r="J1" s="264" t="s">
        <v>282</v>
      </c>
      <c r="K1" s="263" t="s">
        <v>175</v>
      </c>
      <c r="L1" s="264" t="s">
        <v>174</v>
      </c>
      <c r="M1" s="264" t="s">
        <v>282</v>
      </c>
      <c r="N1" s="263" t="s">
        <v>176</v>
      </c>
      <c r="O1" s="264" t="s">
        <v>174</v>
      </c>
    </row>
    <row r="2" spans="1:15" s="268" customFormat="1" ht="12">
      <c r="A2" s="331">
        <v>1</v>
      </c>
      <c r="B2" s="332"/>
      <c r="C2" s="332" t="str">
        <f>CONCATENATE('男子申込書'!D9,"  ",'男子申込書'!E9)</f>
        <v>  </v>
      </c>
      <c r="D2" s="332" t="str">
        <f>CONCATENATE('男子申込書'!D8,"  ",'男子申込書'!E8)</f>
        <v>  </v>
      </c>
      <c r="E2" s="333">
        <f>'男子申込書'!$K$8</f>
        <v>0</v>
      </c>
      <c r="F2" s="334" t="str">
        <f>'男子申込書'!$K$2</f>
        <v>札幌</v>
      </c>
      <c r="G2" s="332">
        <f>'男子申込書'!$K$4</f>
        <v>0</v>
      </c>
      <c r="H2" s="332">
        <f>'男子申込書'!$L$8</f>
        <v>0</v>
      </c>
      <c r="I2" s="335">
        <f>'男子申込書'!$V$8</f>
      </c>
      <c r="J2" s="365">
        <f>'男子申込書'!$AD$8</f>
        <v>0</v>
      </c>
      <c r="K2" s="332">
        <f>'男子申込書'!$L$9</f>
        <v>0</v>
      </c>
      <c r="L2" s="335">
        <f>'男子申込書'!$V$9</f>
      </c>
      <c r="M2" s="365">
        <f>'男子申込書'!$AD$9</f>
        <v>0</v>
      </c>
      <c r="N2" s="332">
        <f>'男子申込書'!$N$8</f>
        <v>0</v>
      </c>
      <c r="O2" s="366">
        <f>IF(N2="○",'男子申込書'!$V$51,"")</f>
      </c>
    </row>
    <row r="3" spans="1:15" s="268" customFormat="1" ht="12">
      <c r="A3" s="331">
        <v>2</v>
      </c>
      <c r="B3" s="332"/>
      <c r="C3" s="332" t="str">
        <f>CONCATENATE('男子申込書'!D11,"  ",'男子申込書'!E11)</f>
        <v>  </v>
      </c>
      <c r="D3" s="332" t="str">
        <f>CONCATENATE('男子申込書'!D10,"  ",'男子申込書'!E10)</f>
        <v>  </v>
      </c>
      <c r="E3" s="333">
        <f>'男子申込書'!$K$10</f>
        <v>0</v>
      </c>
      <c r="F3" s="334" t="str">
        <f>'男子申込書'!$K$2</f>
        <v>札幌</v>
      </c>
      <c r="G3" s="332">
        <f>'男子申込書'!$K$4</f>
        <v>0</v>
      </c>
      <c r="H3" s="332">
        <f>'男子申込書'!$L$10</f>
        <v>0</v>
      </c>
      <c r="I3" s="335">
        <f>'男子申込書'!$V$10</f>
      </c>
      <c r="J3" s="365">
        <f>'男子申込書'!$AD$10</f>
        <v>0</v>
      </c>
      <c r="K3" s="332">
        <f>'男子申込書'!$L$11</f>
        <v>0</v>
      </c>
      <c r="L3" s="335">
        <f>'男子申込書'!$V$11</f>
      </c>
      <c r="M3" s="365">
        <f>'男子申込書'!$AD$11</f>
        <v>0</v>
      </c>
      <c r="N3" s="332">
        <f>'男子申込書'!$N$10</f>
        <v>0</v>
      </c>
      <c r="O3" s="366">
        <f>IF(N3="○",'男子申込書'!$V$51,"")</f>
      </c>
    </row>
    <row r="4" spans="1:15" s="268" customFormat="1" ht="12">
      <c r="A4" s="331">
        <v>3</v>
      </c>
      <c r="B4" s="332"/>
      <c r="C4" s="332" t="str">
        <f>CONCATENATE('男子申込書'!D13,"  ",'男子申込書'!E13)</f>
        <v>  </v>
      </c>
      <c r="D4" s="332" t="str">
        <f>CONCATENATE('男子申込書'!D12,"  ",'男子申込書'!E12)</f>
        <v>  </v>
      </c>
      <c r="E4" s="333">
        <f>'男子申込書'!$K$12</f>
        <v>0</v>
      </c>
      <c r="F4" s="334" t="str">
        <f>'男子申込書'!$K$2</f>
        <v>札幌</v>
      </c>
      <c r="G4" s="332">
        <f>'男子申込書'!$K$4</f>
        <v>0</v>
      </c>
      <c r="H4" s="332">
        <f>'男子申込書'!$L$12</f>
        <v>0</v>
      </c>
      <c r="I4" s="335">
        <f>'男子申込書'!$V$12</f>
      </c>
      <c r="J4" s="365">
        <f>'男子申込書'!$AD$12</f>
        <v>0</v>
      </c>
      <c r="K4" s="332">
        <f>'男子申込書'!$L$13</f>
        <v>0</v>
      </c>
      <c r="L4" s="335">
        <f>'男子申込書'!$V$13</f>
      </c>
      <c r="M4" s="365">
        <f>'男子申込書'!$AD$13</f>
        <v>0</v>
      </c>
      <c r="N4" s="332">
        <f>'男子申込書'!$N$12</f>
        <v>0</v>
      </c>
      <c r="O4" s="366">
        <f>IF(N4="○",'男子申込書'!$V$51,"")</f>
      </c>
    </row>
    <row r="5" spans="1:15" s="268" customFormat="1" ht="12">
      <c r="A5" s="331">
        <v>4</v>
      </c>
      <c r="B5" s="332"/>
      <c r="C5" s="332" t="str">
        <f>CONCATENATE('男子申込書'!D15,"  ",'男子申込書'!E15)</f>
        <v>  </v>
      </c>
      <c r="D5" s="332" t="str">
        <f>CONCATENATE('男子申込書'!D14,"  ",'男子申込書'!E14)</f>
        <v>  </v>
      </c>
      <c r="E5" s="333">
        <f>'男子申込書'!$K$14</f>
        <v>0</v>
      </c>
      <c r="F5" s="334" t="str">
        <f>'男子申込書'!$K$2</f>
        <v>札幌</v>
      </c>
      <c r="G5" s="332">
        <f>'男子申込書'!$K$4</f>
        <v>0</v>
      </c>
      <c r="H5" s="332">
        <f>'男子申込書'!$L$14</f>
        <v>0</v>
      </c>
      <c r="I5" s="335">
        <f>'男子申込書'!$V$14</f>
      </c>
      <c r="J5" s="365">
        <f>'男子申込書'!$AD$14</f>
        <v>0</v>
      </c>
      <c r="K5" s="332">
        <f>'男子申込書'!$L$15</f>
        <v>0</v>
      </c>
      <c r="L5" s="335">
        <f>'男子申込書'!$V$15</f>
      </c>
      <c r="M5" s="365">
        <f>'男子申込書'!$AD$15</f>
        <v>0</v>
      </c>
      <c r="N5" s="332">
        <f>'男子申込書'!$N$14</f>
        <v>0</v>
      </c>
      <c r="O5" s="366">
        <f>IF(N5="○",'男子申込書'!$V$51,"")</f>
      </c>
    </row>
    <row r="6" spans="1:15" s="268" customFormat="1" ht="12">
      <c r="A6" s="331">
        <v>5</v>
      </c>
      <c r="B6" s="332"/>
      <c r="C6" s="332" t="str">
        <f>CONCATENATE('男子申込書'!D17,"  ",'男子申込書'!E17)</f>
        <v>  </v>
      </c>
      <c r="D6" s="332" t="str">
        <f>CONCATENATE('男子申込書'!D16,"  ",'男子申込書'!E16)</f>
        <v>  </v>
      </c>
      <c r="E6" s="333">
        <f>'男子申込書'!$K$16</f>
        <v>0</v>
      </c>
      <c r="F6" s="334" t="str">
        <f>'男子申込書'!$K$2</f>
        <v>札幌</v>
      </c>
      <c r="G6" s="332">
        <f>'男子申込書'!$K$4</f>
        <v>0</v>
      </c>
      <c r="H6" s="332">
        <f>'男子申込書'!$L$16</f>
        <v>0</v>
      </c>
      <c r="I6" s="335">
        <f>'男子申込書'!$V$16</f>
      </c>
      <c r="J6" s="365">
        <f>'男子申込書'!$AD$16</f>
        <v>0</v>
      </c>
      <c r="K6" s="332">
        <f>'男子申込書'!$L$17</f>
        <v>0</v>
      </c>
      <c r="L6" s="335">
        <f>'男子申込書'!$V$17</f>
      </c>
      <c r="M6" s="365">
        <f>'男子申込書'!$AD$17</f>
        <v>0</v>
      </c>
      <c r="N6" s="332">
        <f>'男子申込書'!$N$16</f>
        <v>0</v>
      </c>
      <c r="O6" s="366">
        <f>IF(N6="○",'男子申込書'!$V$51,"")</f>
      </c>
    </row>
    <row r="7" spans="1:15" s="268" customFormat="1" ht="12">
      <c r="A7" s="331">
        <v>6</v>
      </c>
      <c r="B7" s="332"/>
      <c r="C7" s="332" t="str">
        <f>CONCATENATE('男子申込書'!D19,"  ",'男子申込書'!E19)</f>
        <v>  </v>
      </c>
      <c r="D7" s="332" t="str">
        <f>CONCATENATE('男子申込書'!D18,"  ",'男子申込書'!E18)</f>
        <v>  </v>
      </c>
      <c r="E7" s="333">
        <f>'男子申込書'!$K$18</f>
        <v>0</v>
      </c>
      <c r="F7" s="334" t="str">
        <f>'男子申込書'!$K$2</f>
        <v>札幌</v>
      </c>
      <c r="G7" s="332">
        <f>'男子申込書'!$K$4</f>
        <v>0</v>
      </c>
      <c r="H7" s="332">
        <f>'男子申込書'!$L$18</f>
        <v>0</v>
      </c>
      <c r="I7" s="335">
        <f>'男子申込書'!$V$18</f>
      </c>
      <c r="J7" s="365">
        <f>'男子申込書'!$AD$18</f>
        <v>0</v>
      </c>
      <c r="K7" s="332">
        <f>'男子申込書'!$L$19</f>
        <v>0</v>
      </c>
      <c r="L7" s="335">
        <f>'男子申込書'!$V$19</f>
      </c>
      <c r="M7" s="365">
        <f>'男子申込書'!$AD$19</f>
        <v>0</v>
      </c>
      <c r="N7" s="332">
        <f>'男子申込書'!$N$18</f>
        <v>0</v>
      </c>
      <c r="O7" s="366">
        <f>IF(N7="○",'男子申込書'!$V$51,"")</f>
      </c>
    </row>
    <row r="8" spans="1:15" s="268" customFormat="1" ht="12">
      <c r="A8" s="331">
        <v>7</v>
      </c>
      <c r="B8" s="332"/>
      <c r="C8" s="332" t="str">
        <f>CONCATENATE('男子申込書'!D21,"  ",'男子申込書'!E21)</f>
        <v>  </v>
      </c>
      <c r="D8" s="332" t="str">
        <f>CONCATENATE('男子申込書'!D20,"  ",'男子申込書'!E20)</f>
        <v>  </v>
      </c>
      <c r="E8" s="333">
        <f>'男子申込書'!$K$20</f>
        <v>0</v>
      </c>
      <c r="F8" s="334" t="str">
        <f>'男子申込書'!$K$2</f>
        <v>札幌</v>
      </c>
      <c r="G8" s="332">
        <f>'男子申込書'!$K$4</f>
        <v>0</v>
      </c>
      <c r="H8" s="332">
        <f>'男子申込書'!$L$20</f>
        <v>0</v>
      </c>
      <c r="I8" s="335">
        <f>'男子申込書'!$V$20</f>
      </c>
      <c r="J8" s="365">
        <f>'男子申込書'!$AD$20</f>
        <v>0</v>
      </c>
      <c r="K8" s="332">
        <f>'男子申込書'!$L$21</f>
        <v>0</v>
      </c>
      <c r="L8" s="335">
        <f>'男子申込書'!$V$21</f>
      </c>
      <c r="M8" s="365">
        <f>'男子申込書'!$AD$21</f>
        <v>0</v>
      </c>
      <c r="N8" s="332">
        <f>'男子申込書'!$N$20</f>
        <v>0</v>
      </c>
      <c r="O8" s="366">
        <f>IF(N8="○",'男子申込書'!$V$51,"")</f>
      </c>
    </row>
    <row r="9" spans="1:15" s="268" customFormat="1" ht="12">
      <c r="A9" s="331">
        <v>8</v>
      </c>
      <c r="B9" s="332"/>
      <c r="C9" s="332" t="str">
        <f>CONCATENATE('男子申込書'!D23,"  ",'男子申込書'!E23)</f>
        <v>  </v>
      </c>
      <c r="D9" s="332" t="str">
        <f>CONCATENATE('男子申込書'!D22,"  ",'男子申込書'!E22)</f>
        <v>  </v>
      </c>
      <c r="E9" s="333">
        <f>'男子申込書'!$K$22</f>
        <v>0</v>
      </c>
      <c r="F9" s="334" t="str">
        <f>'男子申込書'!$K$2</f>
        <v>札幌</v>
      </c>
      <c r="G9" s="332">
        <f>'男子申込書'!$K$4</f>
        <v>0</v>
      </c>
      <c r="H9" s="332">
        <f>'男子申込書'!$L$22</f>
        <v>0</v>
      </c>
      <c r="I9" s="335">
        <f>'男子申込書'!$V$22</f>
      </c>
      <c r="J9" s="365">
        <f>'男子申込書'!$AD$22</f>
        <v>0</v>
      </c>
      <c r="K9" s="332">
        <f>'男子申込書'!$L$23</f>
        <v>0</v>
      </c>
      <c r="L9" s="335">
        <f>'男子申込書'!$V$23</f>
      </c>
      <c r="M9" s="365">
        <f>'男子申込書'!$AD$23</f>
        <v>0</v>
      </c>
      <c r="N9" s="332">
        <f>'男子申込書'!$N$22</f>
        <v>0</v>
      </c>
      <c r="O9" s="366">
        <f>IF(N9="○",'男子申込書'!$V$51,"")</f>
      </c>
    </row>
    <row r="10" spans="1:15" s="268" customFormat="1" ht="12">
      <c r="A10" s="331">
        <v>9</v>
      </c>
      <c r="B10" s="332"/>
      <c r="C10" s="332" t="str">
        <f>CONCATENATE('男子申込書'!D25,"  ",'男子申込書'!E25)</f>
        <v>  </v>
      </c>
      <c r="D10" s="332" t="str">
        <f>CONCATENATE('男子申込書'!D24,"  ",'男子申込書'!E24)</f>
        <v>  </v>
      </c>
      <c r="E10" s="333">
        <f>'男子申込書'!$K$24</f>
        <v>0</v>
      </c>
      <c r="F10" s="334" t="str">
        <f>'男子申込書'!$K$2</f>
        <v>札幌</v>
      </c>
      <c r="G10" s="332">
        <f>'男子申込書'!$K$4</f>
        <v>0</v>
      </c>
      <c r="H10" s="332">
        <f>'男子申込書'!$L$24</f>
        <v>0</v>
      </c>
      <c r="I10" s="335">
        <f>'男子申込書'!$V$24</f>
      </c>
      <c r="J10" s="365">
        <f>'男子申込書'!$AD$24</f>
        <v>0</v>
      </c>
      <c r="K10" s="332">
        <f>'男子申込書'!$L$25</f>
        <v>0</v>
      </c>
      <c r="L10" s="335">
        <f>'男子申込書'!$V$25</f>
      </c>
      <c r="M10" s="365">
        <f>'男子申込書'!$AD$25</f>
        <v>0</v>
      </c>
      <c r="N10" s="332">
        <f>'男子申込書'!$N$24</f>
        <v>0</v>
      </c>
      <c r="O10" s="366">
        <f>IF(N10="○",'男子申込書'!$V$51,"")</f>
      </c>
    </row>
    <row r="11" spans="1:15" s="268" customFormat="1" ht="12">
      <c r="A11" s="331">
        <v>10</v>
      </c>
      <c r="B11" s="332"/>
      <c r="C11" s="332" t="str">
        <f>CONCATENATE('男子申込書'!D27,"  ",'男子申込書'!E27)</f>
        <v>  </v>
      </c>
      <c r="D11" s="332" t="str">
        <f>CONCATENATE('男子申込書'!D26,"  ",'男子申込書'!E26)</f>
        <v>  </v>
      </c>
      <c r="E11" s="333">
        <f>'男子申込書'!$K$26</f>
        <v>0</v>
      </c>
      <c r="F11" s="334" t="str">
        <f>'男子申込書'!$K$2</f>
        <v>札幌</v>
      </c>
      <c r="G11" s="332">
        <f>'男子申込書'!$K$4</f>
        <v>0</v>
      </c>
      <c r="H11" s="332">
        <f>'男子申込書'!$L$26</f>
        <v>0</v>
      </c>
      <c r="I11" s="335">
        <f>'男子申込書'!$V$26</f>
      </c>
      <c r="J11" s="365">
        <f>'男子申込書'!$AD$26</f>
        <v>0</v>
      </c>
      <c r="K11" s="332">
        <f>'男子申込書'!$L$27</f>
        <v>0</v>
      </c>
      <c r="L11" s="335">
        <f>'男子申込書'!$V$27</f>
      </c>
      <c r="M11" s="365">
        <f>'男子申込書'!$AD$27</f>
        <v>0</v>
      </c>
      <c r="N11" s="332">
        <f>'男子申込書'!$N$26</f>
        <v>0</v>
      </c>
      <c r="O11" s="366">
        <f>IF(N11="○",'男子申込書'!$V$51,"")</f>
      </c>
    </row>
    <row r="12" spans="1:15" s="268" customFormat="1" ht="12">
      <c r="A12" s="331">
        <v>11</v>
      </c>
      <c r="B12" s="332"/>
      <c r="C12" s="332" t="str">
        <f>CONCATENATE('男子申込書'!D29,"  ",'男子申込書'!E29)</f>
        <v>  </v>
      </c>
      <c r="D12" s="332" t="str">
        <f>CONCATENATE('男子申込書'!D28,"  ",'男子申込書'!E28)</f>
        <v>  </v>
      </c>
      <c r="E12" s="333">
        <f>'男子申込書'!$K$28</f>
        <v>0</v>
      </c>
      <c r="F12" s="334" t="str">
        <f>'男子申込書'!$K$2</f>
        <v>札幌</v>
      </c>
      <c r="G12" s="332">
        <f>'男子申込書'!$K$4</f>
        <v>0</v>
      </c>
      <c r="H12" s="332">
        <f>'男子申込書'!$L$28</f>
        <v>0</v>
      </c>
      <c r="I12" s="335">
        <f>'男子申込書'!$V$28</f>
      </c>
      <c r="J12" s="365">
        <f>'男子申込書'!$AD$28</f>
        <v>0</v>
      </c>
      <c r="K12" s="332">
        <f>'男子申込書'!$L$29</f>
        <v>0</v>
      </c>
      <c r="L12" s="335">
        <f>'男子申込書'!$V$29</f>
      </c>
      <c r="M12" s="365">
        <f>'男子申込書'!$AD$29</f>
        <v>0</v>
      </c>
      <c r="N12" s="332">
        <f>'男子申込書'!$N$28</f>
        <v>0</v>
      </c>
      <c r="O12" s="366">
        <f>IF(N12="○",'男子申込書'!$V$51,"")</f>
      </c>
    </row>
    <row r="13" spans="1:15" s="268" customFormat="1" ht="12">
      <c r="A13" s="331">
        <v>12</v>
      </c>
      <c r="B13" s="332"/>
      <c r="C13" s="332" t="str">
        <f>CONCATENATE('男子申込書'!D31,"  ",'男子申込書'!E31)</f>
        <v>  </v>
      </c>
      <c r="D13" s="332" t="str">
        <f>CONCATENATE('男子申込書'!D30,"  ",'男子申込書'!E30)</f>
        <v>  </v>
      </c>
      <c r="E13" s="333">
        <f>'男子申込書'!$K$30</f>
        <v>0</v>
      </c>
      <c r="F13" s="334" t="str">
        <f>'男子申込書'!$K$2</f>
        <v>札幌</v>
      </c>
      <c r="G13" s="332">
        <f>'男子申込書'!$K$4</f>
        <v>0</v>
      </c>
      <c r="H13" s="332">
        <f>'男子申込書'!$L$30</f>
        <v>0</v>
      </c>
      <c r="I13" s="335">
        <f>'男子申込書'!$V$30</f>
      </c>
      <c r="J13" s="365">
        <f>'男子申込書'!$AD$30</f>
        <v>0</v>
      </c>
      <c r="K13" s="332">
        <f>'男子申込書'!$L$31</f>
        <v>0</v>
      </c>
      <c r="L13" s="335">
        <f>'男子申込書'!$V$31</f>
      </c>
      <c r="M13" s="365">
        <f>'男子申込書'!$AD$31</f>
        <v>0</v>
      </c>
      <c r="N13" s="332">
        <f>'男子申込書'!$N$30</f>
        <v>0</v>
      </c>
      <c r="O13" s="366">
        <f>IF(N13="○",'男子申込書'!$V$51,"")</f>
      </c>
    </row>
    <row r="14" spans="1:15" s="268" customFormat="1" ht="12">
      <c r="A14" s="331">
        <v>13</v>
      </c>
      <c r="B14" s="332"/>
      <c r="C14" s="332" t="str">
        <f>CONCATENATE('男子申込書'!D33,"  ",'男子申込書'!E33)</f>
        <v>  </v>
      </c>
      <c r="D14" s="332" t="str">
        <f>CONCATENATE('男子申込書'!D32,"  ",'男子申込書'!E32)</f>
        <v>  </v>
      </c>
      <c r="E14" s="333">
        <f>'男子申込書'!$K$32</f>
        <v>0</v>
      </c>
      <c r="F14" s="334" t="str">
        <f>'男子申込書'!$K$2</f>
        <v>札幌</v>
      </c>
      <c r="G14" s="332">
        <f>'男子申込書'!$K$4</f>
        <v>0</v>
      </c>
      <c r="H14" s="332">
        <f>'男子申込書'!$L$32</f>
        <v>0</v>
      </c>
      <c r="I14" s="335">
        <f>'男子申込書'!$V$32</f>
      </c>
      <c r="J14" s="365">
        <f>'男子申込書'!$AD$32</f>
        <v>0</v>
      </c>
      <c r="K14" s="332">
        <f>'男子申込書'!$L$33</f>
        <v>0</v>
      </c>
      <c r="L14" s="335">
        <f>'男子申込書'!$V$33</f>
      </c>
      <c r="M14" s="365">
        <f>'男子申込書'!$AD$33</f>
        <v>0</v>
      </c>
      <c r="N14" s="332">
        <f>'男子申込書'!$N$32</f>
        <v>0</v>
      </c>
      <c r="O14" s="366">
        <f>IF(N14="○",'男子申込書'!$V$51,"")</f>
      </c>
    </row>
    <row r="15" spans="1:15" s="268" customFormat="1" ht="12">
      <c r="A15" s="331">
        <v>14</v>
      </c>
      <c r="B15" s="332"/>
      <c r="C15" s="332" t="str">
        <f>CONCATENATE('男子申込書'!D35,"  ",'男子申込書'!E35)</f>
        <v>  </v>
      </c>
      <c r="D15" s="332" t="str">
        <f>CONCATENATE('男子申込書'!D34,"  ",'男子申込書'!E34)</f>
        <v>  </v>
      </c>
      <c r="E15" s="333">
        <f>'男子申込書'!$K$34</f>
        <v>0</v>
      </c>
      <c r="F15" s="334" t="str">
        <f>'男子申込書'!$K$2</f>
        <v>札幌</v>
      </c>
      <c r="G15" s="332">
        <f>'男子申込書'!$K$4</f>
        <v>0</v>
      </c>
      <c r="H15" s="332">
        <f>'男子申込書'!$L$34</f>
        <v>0</v>
      </c>
      <c r="I15" s="335">
        <f>'男子申込書'!$V$34</f>
      </c>
      <c r="J15" s="365">
        <f>'男子申込書'!$AD$34</f>
        <v>0</v>
      </c>
      <c r="K15" s="332">
        <f>'男子申込書'!$L$35</f>
        <v>0</v>
      </c>
      <c r="L15" s="335">
        <f>'男子申込書'!$V$35</f>
      </c>
      <c r="M15" s="365">
        <f>'男子申込書'!$AD$35</f>
        <v>0</v>
      </c>
      <c r="N15" s="332">
        <f>'男子申込書'!$N$34</f>
        <v>0</v>
      </c>
      <c r="O15" s="366">
        <f>IF(N15="○",'男子申込書'!$V$51,"")</f>
      </c>
    </row>
    <row r="16" spans="1:15" s="268" customFormat="1" ht="12">
      <c r="A16" s="331">
        <v>15</v>
      </c>
      <c r="B16" s="332"/>
      <c r="C16" s="332" t="str">
        <f>CONCATENATE('男子申込書'!D37,"  ",'男子申込書'!E37)</f>
        <v>  </v>
      </c>
      <c r="D16" s="332" t="str">
        <f>CONCATENATE('男子申込書'!D36,"  ",'男子申込書'!E36)</f>
        <v>  </v>
      </c>
      <c r="E16" s="333">
        <f>'男子申込書'!$K$36</f>
        <v>0</v>
      </c>
      <c r="F16" s="334" t="str">
        <f>'男子申込書'!$K$2</f>
        <v>札幌</v>
      </c>
      <c r="G16" s="332">
        <f>'男子申込書'!$K$4</f>
        <v>0</v>
      </c>
      <c r="H16" s="332">
        <f>'男子申込書'!$L$36</f>
        <v>0</v>
      </c>
      <c r="I16" s="335">
        <f>'男子申込書'!$V$36</f>
      </c>
      <c r="J16" s="365">
        <f>'男子申込書'!$AD$36</f>
        <v>0</v>
      </c>
      <c r="K16" s="332">
        <f>'男子申込書'!$L$37</f>
        <v>0</v>
      </c>
      <c r="L16" s="335">
        <f>'男子申込書'!$V$37</f>
      </c>
      <c r="M16" s="365">
        <f>'男子申込書'!$AD$37</f>
        <v>0</v>
      </c>
      <c r="N16" s="332">
        <f>'男子申込書'!$N$36</f>
        <v>0</v>
      </c>
      <c r="O16" s="366">
        <f>IF(N16="○",'男子申込書'!$V$51,"")</f>
      </c>
    </row>
    <row r="17" spans="1:15" s="268" customFormat="1" ht="12">
      <c r="A17" s="331">
        <v>16</v>
      </c>
      <c r="B17" s="332"/>
      <c r="C17" s="332" t="str">
        <f>CONCATENATE('男子申込書'!D39,"  ",'男子申込書'!E39)</f>
        <v>  </v>
      </c>
      <c r="D17" s="332" t="str">
        <f>CONCATENATE('男子申込書'!D38,"  ",'男子申込書'!E38)</f>
        <v>  </v>
      </c>
      <c r="E17" s="333">
        <f>'男子申込書'!$K$38</f>
        <v>0</v>
      </c>
      <c r="F17" s="334" t="str">
        <f>'男子申込書'!$K$2</f>
        <v>札幌</v>
      </c>
      <c r="G17" s="332">
        <f>'男子申込書'!$K$4</f>
        <v>0</v>
      </c>
      <c r="H17" s="332">
        <f>'男子申込書'!$L$38</f>
        <v>0</v>
      </c>
      <c r="I17" s="335">
        <f>'男子申込書'!$V$38</f>
      </c>
      <c r="J17" s="365">
        <f>'男子申込書'!$AD$38</f>
        <v>0</v>
      </c>
      <c r="K17" s="332">
        <f>'男子申込書'!$L$39</f>
        <v>0</v>
      </c>
      <c r="L17" s="335">
        <f>'男子申込書'!$V$39</f>
      </c>
      <c r="M17" s="365">
        <f>'男子申込書'!$AD$39</f>
        <v>0</v>
      </c>
      <c r="N17" s="332">
        <f>'男子申込書'!$N$38</f>
        <v>0</v>
      </c>
      <c r="O17" s="366">
        <f>IF(N17="○",'男子申込書'!$V$51,"")</f>
      </c>
    </row>
    <row r="18" spans="1:15" s="268" customFormat="1" ht="12">
      <c r="A18" s="331">
        <v>17</v>
      </c>
      <c r="B18" s="332"/>
      <c r="C18" s="332" t="str">
        <f>CONCATENATE('男子申込書'!D41,"  ",'男子申込書'!E41)</f>
        <v>  </v>
      </c>
      <c r="D18" s="332" t="str">
        <f>CONCATENATE('男子申込書'!D40,"  ",'男子申込書'!E40)</f>
        <v>  </v>
      </c>
      <c r="E18" s="333">
        <f>'男子申込書'!$K$40</f>
        <v>0</v>
      </c>
      <c r="F18" s="334" t="str">
        <f>'男子申込書'!$K$2</f>
        <v>札幌</v>
      </c>
      <c r="G18" s="332">
        <f>'男子申込書'!$K$4</f>
        <v>0</v>
      </c>
      <c r="H18" s="332">
        <f>'男子申込書'!$L$40</f>
        <v>0</v>
      </c>
      <c r="I18" s="335">
        <f>'男子申込書'!$V$40</f>
      </c>
      <c r="J18" s="365">
        <f>'男子申込書'!$AD$40</f>
        <v>0</v>
      </c>
      <c r="K18" s="332">
        <f>'男子申込書'!$L$41</f>
        <v>0</v>
      </c>
      <c r="L18" s="335">
        <f>'男子申込書'!$V$41</f>
      </c>
      <c r="M18" s="365">
        <f>'男子申込書'!$AD$41</f>
        <v>0</v>
      </c>
      <c r="N18" s="332">
        <f>'男子申込書'!$N$40</f>
        <v>0</v>
      </c>
      <c r="O18" s="366">
        <f>IF(N18="○",'男子申込書'!$V$51,"")</f>
      </c>
    </row>
    <row r="19" spans="1:15" s="268" customFormat="1" ht="12">
      <c r="A19" s="331">
        <v>18</v>
      </c>
      <c r="B19" s="332"/>
      <c r="C19" s="332" t="str">
        <f>CONCATENATE('男子申込書'!D43,"  ",'男子申込書'!E43)</f>
        <v>  </v>
      </c>
      <c r="D19" s="332" t="str">
        <f>CONCATENATE('男子申込書'!D42,"  ",'男子申込書'!E42)</f>
        <v>  </v>
      </c>
      <c r="E19" s="333">
        <f>'男子申込書'!$K$42</f>
        <v>0</v>
      </c>
      <c r="F19" s="334" t="str">
        <f>'男子申込書'!$K$2</f>
        <v>札幌</v>
      </c>
      <c r="G19" s="332">
        <f>'男子申込書'!$K$4</f>
        <v>0</v>
      </c>
      <c r="H19" s="332">
        <f>'男子申込書'!$L$42</f>
        <v>0</v>
      </c>
      <c r="I19" s="335">
        <f>'男子申込書'!$V$42</f>
      </c>
      <c r="J19" s="365">
        <f>'男子申込書'!$AD$42</f>
        <v>0</v>
      </c>
      <c r="K19" s="332">
        <f>'男子申込書'!$L$43</f>
        <v>0</v>
      </c>
      <c r="L19" s="335">
        <f>'男子申込書'!$V$43</f>
      </c>
      <c r="M19" s="365">
        <f>'男子申込書'!$AD$43</f>
        <v>0</v>
      </c>
      <c r="N19" s="332">
        <f>'男子申込書'!$N$42</f>
        <v>0</v>
      </c>
      <c r="O19" s="366">
        <f>IF(N19="○",'男子申込書'!$V$51,"")</f>
      </c>
    </row>
    <row r="20" spans="1:15" s="268" customFormat="1" ht="12">
      <c r="A20" s="331">
        <v>19</v>
      </c>
      <c r="B20" s="332"/>
      <c r="C20" s="332" t="str">
        <f>CONCATENATE('男子申込書'!D45,"  ",'男子申込書'!E45)</f>
        <v>  </v>
      </c>
      <c r="D20" s="332" t="str">
        <f>CONCATENATE('男子申込書'!D44,"  ",'男子申込書'!E44)</f>
        <v>  </v>
      </c>
      <c r="E20" s="333">
        <f>'男子申込書'!$K$44</f>
        <v>0</v>
      </c>
      <c r="F20" s="334" t="str">
        <f>'男子申込書'!$K$2</f>
        <v>札幌</v>
      </c>
      <c r="G20" s="332">
        <f>'男子申込書'!$K$4</f>
        <v>0</v>
      </c>
      <c r="H20" s="332">
        <f>'男子申込書'!$L$44</f>
        <v>0</v>
      </c>
      <c r="I20" s="335">
        <f>'男子申込書'!$V$44</f>
      </c>
      <c r="J20" s="365">
        <f>'男子申込書'!$AD$44</f>
        <v>0</v>
      </c>
      <c r="K20" s="332">
        <f>'男子申込書'!$L$45</f>
        <v>0</v>
      </c>
      <c r="L20" s="335">
        <f>'男子申込書'!$V$45</f>
      </c>
      <c r="M20" s="365">
        <f>'男子申込書'!$AD$45</f>
        <v>0</v>
      </c>
      <c r="N20" s="332">
        <f>'男子申込書'!$N$44</f>
        <v>0</v>
      </c>
      <c r="O20" s="366">
        <f>IF(N20="○",'男子申込書'!$V$51,"")</f>
      </c>
    </row>
    <row r="21" spans="1:15" s="268" customFormat="1" ht="12">
      <c r="A21" s="331">
        <v>20</v>
      </c>
      <c r="B21" s="332"/>
      <c r="C21" s="332" t="str">
        <f>CONCATENATE('男子申込書'!D47,"  ",'男子申込書'!E47)</f>
        <v>  </v>
      </c>
      <c r="D21" s="332" t="str">
        <f>CONCATENATE('男子申込書'!D46,"  ",'男子申込書'!E46)</f>
        <v>  </v>
      </c>
      <c r="E21" s="333">
        <f>'男子申込書'!$K$46</f>
        <v>0</v>
      </c>
      <c r="F21" s="334" t="str">
        <f>'男子申込書'!$K$2</f>
        <v>札幌</v>
      </c>
      <c r="G21" s="332">
        <f>'男子申込書'!$K$4</f>
        <v>0</v>
      </c>
      <c r="H21" s="332">
        <f>'男子申込書'!$L$46</f>
        <v>0</v>
      </c>
      <c r="I21" s="335">
        <f>'男子申込書'!$V$46</f>
      </c>
      <c r="J21" s="365">
        <f>'男子申込書'!$AD$46</f>
        <v>0</v>
      </c>
      <c r="K21" s="332">
        <f>'男子申込書'!$L$47</f>
        <v>0</v>
      </c>
      <c r="L21" s="335">
        <f>'男子申込書'!$V$47</f>
      </c>
      <c r="M21" s="365">
        <f>'男子申込書'!$AD$47</f>
        <v>0</v>
      </c>
      <c r="N21" s="332">
        <f>'男子申込書'!$N$46</f>
        <v>0</v>
      </c>
      <c r="O21" s="366">
        <f>IF(N21="○",'男子申込書'!$V$51,"")</f>
      </c>
    </row>
    <row r="22" spans="1:5" s="268" customFormat="1" ht="12">
      <c r="A22" s="274"/>
      <c r="E22" s="328"/>
    </row>
    <row r="23" spans="1:5" s="268" customFormat="1" ht="12">
      <c r="A23" s="274"/>
      <c r="E23" s="328"/>
    </row>
    <row r="24" spans="1:5" s="268" customFormat="1" ht="12">
      <c r="A24" s="274"/>
      <c r="E24" s="328"/>
    </row>
    <row r="25" spans="1:5" s="268" customFormat="1" ht="12">
      <c r="A25" s="274"/>
      <c r="E25" s="328"/>
    </row>
    <row r="26" spans="1:5" s="268" customFormat="1" ht="12">
      <c r="A26" s="274"/>
      <c r="E26" s="328"/>
    </row>
    <row r="27" spans="1:5" s="268" customFormat="1" ht="12">
      <c r="A27" s="274"/>
      <c r="E27" s="328"/>
    </row>
    <row r="28" spans="1:5" s="268" customFormat="1" ht="12">
      <c r="A28" s="274"/>
      <c r="E28" s="328"/>
    </row>
    <row r="29" spans="1:5" s="268" customFormat="1" ht="12">
      <c r="A29" s="274"/>
      <c r="E29" s="328"/>
    </row>
    <row r="30" spans="1:5" s="268" customFormat="1" ht="12">
      <c r="A30" s="274"/>
      <c r="E30" s="328"/>
    </row>
    <row r="31" spans="1:5" s="268" customFormat="1" ht="12">
      <c r="A31" s="274"/>
      <c r="E31" s="328"/>
    </row>
    <row r="32" spans="1:5" s="268" customFormat="1" ht="12">
      <c r="A32" s="274"/>
      <c r="E32" s="328"/>
    </row>
    <row r="33" spans="1:5" s="268" customFormat="1" ht="12">
      <c r="A33" s="274"/>
      <c r="E33" s="328"/>
    </row>
    <row r="34" spans="1:5" s="268" customFormat="1" ht="12">
      <c r="A34" s="274"/>
      <c r="E34" s="328"/>
    </row>
    <row r="35" spans="1:5" s="268" customFormat="1" ht="12">
      <c r="A35" s="274"/>
      <c r="E35" s="328"/>
    </row>
    <row r="36" spans="1:5" s="268" customFormat="1" ht="12">
      <c r="A36" s="274"/>
      <c r="E36" s="328"/>
    </row>
    <row r="37" spans="1:5" s="268" customFormat="1" ht="12">
      <c r="A37" s="274"/>
      <c r="E37" s="328"/>
    </row>
    <row r="38" spans="1:5" s="268" customFormat="1" ht="12">
      <c r="A38" s="274"/>
      <c r="E38" s="328"/>
    </row>
    <row r="39" spans="1:5" s="268" customFormat="1" ht="12">
      <c r="A39" s="274"/>
      <c r="E39" s="328"/>
    </row>
    <row r="40" spans="1:5" s="268" customFormat="1" ht="12">
      <c r="A40" s="274"/>
      <c r="E40" s="328"/>
    </row>
    <row r="41" spans="1:5" s="268" customFormat="1" ht="12">
      <c r="A41" s="274"/>
      <c r="E41" s="328"/>
    </row>
    <row r="42" spans="1:5" s="268" customFormat="1" ht="12">
      <c r="A42" s="274"/>
      <c r="E42" s="328"/>
    </row>
    <row r="43" spans="1:5" s="268" customFormat="1" ht="12">
      <c r="A43" s="274"/>
      <c r="E43" s="328"/>
    </row>
    <row r="44" spans="1:5" s="268" customFormat="1" ht="12">
      <c r="A44" s="274"/>
      <c r="E44" s="328"/>
    </row>
    <row r="45" spans="1:5" s="268" customFormat="1" ht="12">
      <c r="A45" s="274"/>
      <c r="E45" s="328"/>
    </row>
    <row r="46" spans="1:5" s="268" customFormat="1" ht="12">
      <c r="A46" s="274"/>
      <c r="E46" s="328"/>
    </row>
    <row r="47" spans="1:5" s="268" customFormat="1" ht="12">
      <c r="A47" s="274"/>
      <c r="E47" s="328"/>
    </row>
    <row r="48" spans="1:5" s="268" customFormat="1" ht="12">
      <c r="A48" s="274"/>
      <c r="E48" s="328"/>
    </row>
    <row r="49" spans="1:5" s="268" customFormat="1" ht="12">
      <c r="A49" s="274"/>
      <c r="E49" s="328"/>
    </row>
    <row r="50" spans="1:5" s="268" customFormat="1" ht="12">
      <c r="A50" s="274"/>
      <c r="E50" s="328"/>
    </row>
    <row r="51" spans="1:5" s="268" customFormat="1" ht="12">
      <c r="A51" s="274"/>
      <c r="E51" s="328"/>
    </row>
    <row r="52" spans="1:5" s="268" customFormat="1" ht="12">
      <c r="A52" s="274"/>
      <c r="E52" s="328"/>
    </row>
    <row r="53" spans="1:5" s="268" customFormat="1" ht="12">
      <c r="A53" s="274"/>
      <c r="E53" s="328"/>
    </row>
    <row r="54" spans="1:5" s="268" customFormat="1" ht="12">
      <c r="A54" s="274"/>
      <c r="E54" s="328"/>
    </row>
    <row r="55" spans="1:5" s="268" customFormat="1" ht="12">
      <c r="A55" s="274"/>
      <c r="E55" s="328"/>
    </row>
    <row r="56" spans="1:5" s="268" customFormat="1" ht="12">
      <c r="A56" s="274"/>
      <c r="E56" s="328"/>
    </row>
    <row r="57" spans="1:5" s="268" customFormat="1" ht="12">
      <c r="A57" s="274"/>
      <c r="E57" s="328"/>
    </row>
    <row r="58" spans="1:5" s="268" customFormat="1" ht="12">
      <c r="A58" s="274"/>
      <c r="E58" s="328"/>
    </row>
    <row r="59" spans="1:5" s="268" customFormat="1" ht="12">
      <c r="A59" s="274"/>
      <c r="E59" s="328"/>
    </row>
    <row r="60" spans="1:5" s="268" customFormat="1" ht="12">
      <c r="A60" s="274"/>
      <c r="E60" s="328"/>
    </row>
    <row r="61" spans="1:5" s="268" customFormat="1" ht="12">
      <c r="A61" s="274"/>
      <c r="E61" s="328"/>
    </row>
    <row r="62" spans="1:5" s="268" customFormat="1" ht="12">
      <c r="A62" s="274"/>
      <c r="E62" s="328"/>
    </row>
    <row r="63" spans="1:5" s="268" customFormat="1" ht="12">
      <c r="A63" s="274"/>
      <c r="E63" s="328"/>
    </row>
    <row r="64" spans="1:5" s="268" customFormat="1" ht="12">
      <c r="A64" s="274"/>
      <c r="E64" s="328"/>
    </row>
    <row r="65" spans="1:5" s="268" customFormat="1" ht="12">
      <c r="A65" s="274"/>
      <c r="E65" s="328"/>
    </row>
    <row r="66" spans="1:5" s="268" customFormat="1" ht="12">
      <c r="A66" s="274"/>
      <c r="E66" s="328"/>
    </row>
    <row r="67" spans="1:5" s="268" customFormat="1" ht="12">
      <c r="A67" s="274"/>
      <c r="E67" s="328"/>
    </row>
    <row r="68" spans="1:5" s="268" customFormat="1" ht="12">
      <c r="A68" s="274"/>
      <c r="E68" s="328"/>
    </row>
    <row r="69" spans="1:5" s="268" customFormat="1" ht="12">
      <c r="A69" s="274"/>
      <c r="E69" s="328"/>
    </row>
    <row r="70" spans="1:5" s="268" customFormat="1" ht="12">
      <c r="A70" s="274"/>
      <c r="E70" s="328"/>
    </row>
    <row r="71" spans="1:5" s="268" customFormat="1" ht="12">
      <c r="A71" s="274"/>
      <c r="E71" s="328"/>
    </row>
    <row r="72" spans="1:5" s="268" customFormat="1" ht="12">
      <c r="A72" s="274"/>
      <c r="E72" s="328"/>
    </row>
    <row r="73" spans="1:5" s="268" customFormat="1" ht="12">
      <c r="A73" s="274"/>
      <c r="E73" s="328"/>
    </row>
    <row r="74" spans="1:5" s="268" customFormat="1" ht="12">
      <c r="A74" s="274"/>
      <c r="E74" s="328"/>
    </row>
    <row r="75" spans="1:5" s="268" customFormat="1" ht="12">
      <c r="A75" s="274"/>
      <c r="E75" s="328"/>
    </row>
    <row r="76" spans="1:5" s="268" customFormat="1" ht="12">
      <c r="A76" s="274"/>
      <c r="E76" s="328"/>
    </row>
    <row r="77" spans="1:5" s="268" customFormat="1" ht="12">
      <c r="A77" s="274"/>
      <c r="E77" s="328"/>
    </row>
    <row r="78" spans="1:5" s="268" customFormat="1" ht="12">
      <c r="A78" s="274"/>
      <c r="E78" s="328"/>
    </row>
    <row r="79" spans="1:5" s="268" customFormat="1" ht="12">
      <c r="A79" s="274"/>
      <c r="E79" s="328"/>
    </row>
    <row r="80" spans="1:5" s="268" customFormat="1" ht="12">
      <c r="A80" s="274"/>
      <c r="E80" s="328"/>
    </row>
    <row r="81" spans="1:5" s="268" customFormat="1" ht="12">
      <c r="A81" s="274"/>
      <c r="E81" s="328"/>
    </row>
    <row r="82" spans="1:5" s="268" customFormat="1" ht="12">
      <c r="A82" s="274"/>
      <c r="E82" s="328"/>
    </row>
    <row r="83" spans="1:5" s="268" customFormat="1" ht="12">
      <c r="A83" s="274"/>
      <c r="E83" s="328"/>
    </row>
    <row r="84" spans="1:5" s="268" customFormat="1" ht="12">
      <c r="A84" s="274"/>
      <c r="E84" s="328"/>
    </row>
    <row r="85" spans="1:5" s="268" customFormat="1" ht="12">
      <c r="A85" s="274"/>
      <c r="E85" s="328"/>
    </row>
    <row r="86" spans="1:5" s="268" customFormat="1" ht="12">
      <c r="A86" s="274"/>
      <c r="E86" s="328"/>
    </row>
    <row r="87" spans="1:5" s="268" customFormat="1" ht="12">
      <c r="A87" s="274"/>
      <c r="E87" s="328"/>
    </row>
    <row r="88" spans="1:5" s="268" customFormat="1" ht="12">
      <c r="A88" s="274"/>
      <c r="E88" s="328"/>
    </row>
    <row r="89" spans="1:5" s="268" customFormat="1" ht="12">
      <c r="A89" s="274"/>
      <c r="E89" s="328"/>
    </row>
    <row r="90" spans="1:5" s="268" customFormat="1" ht="12">
      <c r="A90" s="274"/>
      <c r="E90" s="328"/>
    </row>
    <row r="91" spans="1:5" s="268" customFormat="1" ht="12">
      <c r="A91" s="274"/>
      <c r="E91" s="328"/>
    </row>
    <row r="92" spans="1:5" s="268" customFormat="1" ht="12">
      <c r="A92" s="274"/>
      <c r="E92" s="328"/>
    </row>
    <row r="93" spans="1:5" s="268" customFormat="1" ht="12">
      <c r="A93" s="274"/>
      <c r="E93" s="328"/>
    </row>
    <row r="94" spans="1:5" s="268" customFormat="1" ht="12">
      <c r="A94" s="274"/>
      <c r="E94" s="328"/>
    </row>
    <row r="95" spans="1:5" s="268" customFormat="1" ht="12">
      <c r="A95" s="274"/>
      <c r="E95" s="328"/>
    </row>
    <row r="96" spans="1:5" s="268" customFormat="1" ht="12">
      <c r="A96" s="274"/>
      <c r="E96" s="328"/>
    </row>
    <row r="97" spans="1:5" s="268" customFormat="1" ht="12">
      <c r="A97" s="274"/>
      <c r="E97" s="328"/>
    </row>
    <row r="98" spans="1:5" s="268" customFormat="1" ht="12">
      <c r="A98" s="274"/>
      <c r="E98" s="328"/>
    </row>
    <row r="99" spans="1:5" s="268" customFormat="1" ht="12">
      <c r="A99" s="274"/>
      <c r="E99" s="328"/>
    </row>
    <row r="100" spans="1:5" s="268" customFormat="1" ht="12">
      <c r="A100" s="274"/>
      <c r="E100" s="328"/>
    </row>
    <row r="101" spans="1:5" s="268" customFormat="1" ht="12">
      <c r="A101" s="274"/>
      <c r="E101" s="328"/>
    </row>
    <row r="102" spans="1:5" s="268" customFormat="1" ht="12">
      <c r="A102" s="274"/>
      <c r="E102" s="328"/>
    </row>
    <row r="103" spans="1:5" s="268" customFormat="1" ht="12">
      <c r="A103" s="274"/>
      <c r="E103" s="328"/>
    </row>
    <row r="104" spans="1:5" s="268" customFormat="1" ht="12">
      <c r="A104" s="274"/>
      <c r="E104" s="328"/>
    </row>
    <row r="105" spans="1:5" s="268" customFormat="1" ht="12">
      <c r="A105" s="274"/>
      <c r="E105" s="328"/>
    </row>
    <row r="106" spans="1:5" s="268" customFormat="1" ht="12">
      <c r="A106" s="274"/>
      <c r="E106" s="328"/>
    </row>
    <row r="107" spans="1:5" s="268" customFormat="1" ht="12">
      <c r="A107" s="274"/>
      <c r="E107" s="328"/>
    </row>
    <row r="108" spans="1:5" s="268" customFormat="1" ht="12">
      <c r="A108" s="274"/>
      <c r="E108" s="328"/>
    </row>
    <row r="109" spans="1:5" s="268" customFormat="1" ht="12">
      <c r="A109" s="274"/>
      <c r="E109" s="328"/>
    </row>
    <row r="110" spans="1:5" s="268" customFormat="1" ht="12">
      <c r="A110" s="274"/>
      <c r="E110" s="328"/>
    </row>
    <row r="111" spans="1:5" s="268" customFormat="1" ht="12">
      <c r="A111" s="274"/>
      <c r="E111" s="328"/>
    </row>
    <row r="112" spans="1:5" s="268" customFormat="1" ht="12">
      <c r="A112" s="274"/>
      <c r="E112" s="328"/>
    </row>
    <row r="113" spans="1:5" s="268" customFormat="1" ht="12">
      <c r="A113" s="274"/>
      <c r="E113" s="328"/>
    </row>
    <row r="114" spans="1:5" s="268" customFormat="1" ht="12">
      <c r="A114" s="274"/>
      <c r="E114" s="328"/>
    </row>
    <row r="115" spans="1:5" s="268" customFormat="1" ht="12">
      <c r="A115" s="274"/>
      <c r="E115" s="328"/>
    </row>
    <row r="116" spans="1:5" s="268" customFormat="1" ht="12">
      <c r="A116" s="274"/>
      <c r="E116" s="328"/>
    </row>
    <row r="117" spans="1:5" s="268" customFormat="1" ht="12">
      <c r="A117" s="274"/>
      <c r="E117" s="328"/>
    </row>
    <row r="118" spans="1:5" s="268" customFormat="1" ht="12">
      <c r="A118" s="274"/>
      <c r="E118" s="328"/>
    </row>
    <row r="119" spans="1:5" s="268" customFormat="1" ht="12">
      <c r="A119" s="274"/>
      <c r="E119" s="328"/>
    </row>
    <row r="120" spans="1:5" s="268" customFormat="1" ht="12">
      <c r="A120" s="274"/>
      <c r="E120" s="328"/>
    </row>
    <row r="121" spans="1:5" s="268" customFormat="1" ht="12">
      <c r="A121" s="274"/>
      <c r="E121" s="328"/>
    </row>
    <row r="122" spans="1:5" s="268" customFormat="1" ht="12">
      <c r="A122" s="274"/>
      <c r="E122" s="328"/>
    </row>
    <row r="123" spans="1:5" s="268" customFormat="1" ht="12">
      <c r="A123" s="274"/>
      <c r="E123" s="328"/>
    </row>
    <row r="124" spans="1:5" s="268" customFormat="1" ht="12">
      <c r="A124" s="274"/>
      <c r="E124" s="328"/>
    </row>
    <row r="125" spans="1:5" s="268" customFormat="1" ht="12">
      <c r="A125" s="274"/>
      <c r="E125" s="328"/>
    </row>
    <row r="126" spans="1:5" s="268" customFormat="1" ht="12">
      <c r="A126" s="274"/>
      <c r="E126" s="328"/>
    </row>
    <row r="127" spans="1:5" s="268" customFormat="1" ht="12">
      <c r="A127" s="274"/>
      <c r="E127" s="328"/>
    </row>
    <row r="128" spans="1:5" s="268" customFormat="1" ht="12">
      <c r="A128" s="274"/>
      <c r="E128" s="328"/>
    </row>
    <row r="129" spans="1:5" s="268" customFormat="1" ht="12">
      <c r="A129" s="274"/>
      <c r="E129" s="328"/>
    </row>
    <row r="130" spans="1:5" s="268" customFormat="1" ht="12">
      <c r="A130" s="274"/>
      <c r="E130" s="328"/>
    </row>
    <row r="131" spans="1:5" s="268" customFormat="1" ht="12">
      <c r="A131" s="274"/>
      <c r="E131" s="328"/>
    </row>
    <row r="132" spans="1:5" s="268" customFormat="1" ht="12">
      <c r="A132" s="274"/>
      <c r="E132" s="328"/>
    </row>
    <row r="133" spans="1:5" s="268" customFormat="1" ht="12">
      <c r="A133" s="274"/>
      <c r="E133" s="328"/>
    </row>
    <row r="134" spans="1:5" s="268" customFormat="1" ht="12">
      <c r="A134" s="274"/>
      <c r="E134" s="328"/>
    </row>
    <row r="135" spans="1:5" s="268" customFormat="1" ht="12">
      <c r="A135" s="274"/>
      <c r="E135" s="328"/>
    </row>
    <row r="136" spans="1:5" s="268" customFormat="1" ht="12">
      <c r="A136" s="274"/>
      <c r="E136" s="328"/>
    </row>
    <row r="137" spans="1:5" s="268" customFormat="1" ht="12">
      <c r="A137" s="274"/>
      <c r="E137" s="328"/>
    </row>
    <row r="138" spans="1:5" s="268" customFormat="1" ht="12">
      <c r="A138" s="274"/>
      <c r="E138" s="328"/>
    </row>
    <row r="139" spans="1:5" s="268" customFormat="1" ht="12">
      <c r="A139" s="274"/>
      <c r="E139" s="328"/>
    </row>
    <row r="140" spans="1:5" s="268" customFormat="1" ht="12">
      <c r="A140" s="274"/>
      <c r="E140" s="328"/>
    </row>
    <row r="141" spans="1:5" s="268" customFormat="1" ht="12">
      <c r="A141" s="274"/>
      <c r="E141" s="328"/>
    </row>
    <row r="142" spans="1:5" s="268" customFormat="1" ht="12">
      <c r="A142" s="274"/>
      <c r="E142" s="328"/>
    </row>
    <row r="143" spans="1:5" s="268" customFormat="1" ht="12">
      <c r="A143" s="274"/>
      <c r="E143" s="328"/>
    </row>
    <row r="144" spans="1:5" s="268" customFormat="1" ht="12">
      <c r="A144" s="274"/>
      <c r="E144" s="328"/>
    </row>
    <row r="145" spans="1:5" s="268" customFormat="1" ht="12">
      <c r="A145" s="274"/>
      <c r="E145" s="328"/>
    </row>
    <row r="146" spans="1:5" s="268" customFormat="1" ht="12">
      <c r="A146" s="274"/>
      <c r="E146" s="328"/>
    </row>
    <row r="147" spans="1:5" s="268" customFormat="1" ht="12">
      <c r="A147" s="274"/>
      <c r="E147" s="328"/>
    </row>
    <row r="148" spans="1:5" s="268" customFormat="1" ht="12">
      <c r="A148" s="274"/>
      <c r="E148" s="328"/>
    </row>
    <row r="149" spans="1:5" s="268" customFormat="1" ht="12">
      <c r="A149" s="274"/>
      <c r="E149" s="328"/>
    </row>
    <row r="150" spans="1:5" s="268" customFormat="1" ht="12">
      <c r="A150" s="274"/>
      <c r="E150" s="328"/>
    </row>
    <row r="151" spans="1:5" s="268" customFormat="1" ht="12">
      <c r="A151" s="274"/>
      <c r="E151" s="328"/>
    </row>
    <row r="152" spans="1:5" s="268" customFormat="1" ht="12">
      <c r="A152" s="274"/>
      <c r="E152" s="328"/>
    </row>
    <row r="153" spans="1:5" s="268" customFormat="1" ht="12">
      <c r="A153" s="274"/>
      <c r="E153" s="328"/>
    </row>
    <row r="154" spans="1:5" s="268" customFormat="1" ht="12">
      <c r="A154" s="274"/>
      <c r="E154" s="328"/>
    </row>
    <row r="155" spans="1:5" s="268" customFormat="1" ht="12">
      <c r="A155" s="274"/>
      <c r="E155" s="328"/>
    </row>
    <row r="156" spans="1:5" s="268" customFormat="1" ht="12">
      <c r="A156" s="274"/>
      <c r="E156" s="328"/>
    </row>
    <row r="157" spans="1:5" s="268" customFormat="1" ht="12">
      <c r="A157" s="274"/>
      <c r="E157" s="328"/>
    </row>
    <row r="158" spans="1:5" s="268" customFormat="1" ht="12">
      <c r="A158" s="274"/>
      <c r="E158" s="328"/>
    </row>
    <row r="159" spans="1:5" s="268" customFormat="1" ht="12">
      <c r="A159" s="274"/>
      <c r="E159" s="328"/>
    </row>
    <row r="160" spans="1:5" s="268" customFormat="1" ht="12">
      <c r="A160" s="274"/>
      <c r="E160" s="328"/>
    </row>
    <row r="161" spans="1:5" s="268" customFormat="1" ht="12">
      <c r="A161" s="274"/>
      <c r="E161" s="328"/>
    </row>
    <row r="162" spans="1:5" s="268" customFormat="1" ht="12">
      <c r="A162" s="274"/>
      <c r="E162" s="328"/>
    </row>
    <row r="163" spans="1:5" s="268" customFormat="1" ht="12">
      <c r="A163" s="274"/>
      <c r="E163" s="328"/>
    </row>
    <row r="164" spans="1:5" s="268" customFormat="1" ht="12">
      <c r="A164" s="274"/>
      <c r="E164" s="328"/>
    </row>
    <row r="165" spans="1:5" s="268" customFormat="1" ht="12">
      <c r="A165" s="274"/>
      <c r="E165" s="328"/>
    </row>
    <row r="166" spans="1:5" s="268" customFormat="1" ht="12">
      <c r="A166" s="274"/>
      <c r="E166" s="328"/>
    </row>
    <row r="167" spans="1:5" s="268" customFormat="1" ht="12">
      <c r="A167" s="274"/>
      <c r="E167" s="328"/>
    </row>
    <row r="168" spans="1:5" s="268" customFormat="1" ht="12">
      <c r="A168" s="274"/>
      <c r="E168" s="328"/>
    </row>
    <row r="169" spans="1:7" s="268" customFormat="1" ht="12">
      <c r="A169" s="274"/>
      <c r="B169" s="274"/>
      <c r="E169" s="328"/>
      <c r="G169" s="274"/>
    </row>
    <row r="170" spans="1:7" s="268" customFormat="1" ht="12">
      <c r="A170" s="274"/>
      <c r="B170" s="274"/>
      <c r="E170" s="328"/>
      <c r="G170" s="274"/>
    </row>
    <row r="171" spans="1:5" s="268" customFormat="1" ht="12">
      <c r="A171" s="274"/>
      <c r="E171" s="328"/>
    </row>
    <row r="172" spans="1:5" s="268" customFormat="1" ht="12">
      <c r="A172" s="274"/>
      <c r="E172" s="328"/>
    </row>
    <row r="173" spans="1:5" s="268" customFormat="1" ht="12">
      <c r="A173" s="274"/>
      <c r="E173" s="328"/>
    </row>
    <row r="174" spans="1:5" s="268" customFormat="1" ht="12">
      <c r="A174" s="274"/>
      <c r="E174" s="328"/>
    </row>
    <row r="175" spans="1:5" s="268" customFormat="1" ht="12">
      <c r="A175" s="274"/>
      <c r="E175" s="328"/>
    </row>
    <row r="176" spans="1:5" s="268" customFormat="1" ht="12">
      <c r="A176" s="274"/>
      <c r="E176" s="328"/>
    </row>
    <row r="177" spans="1:5" s="268" customFormat="1" ht="12">
      <c r="A177" s="274"/>
      <c r="E177" s="328"/>
    </row>
    <row r="178" spans="1:5" s="268" customFormat="1" ht="12">
      <c r="A178" s="274"/>
      <c r="E178" s="328"/>
    </row>
    <row r="179" spans="1:5" s="268" customFormat="1" ht="12">
      <c r="A179" s="274"/>
      <c r="E179" s="328"/>
    </row>
    <row r="180" spans="1:5" s="268" customFormat="1" ht="12">
      <c r="A180" s="274"/>
      <c r="E180" s="328"/>
    </row>
    <row r="181" spans="1:5" s="268" customFormat="1" ht="12">
      <c r="A181" s="274"/>
      <c r="E181" s="328"/>
    </row>
    <row r="182" spans="1:5" s="268" customFormat="1" ht="12">
      <c r="A182" s="274"/>
      <c r="E182" s="328"/>
    </row>
    <row r="183" spans="1:5" s="268" customFormat="1" ht="12">
      <c r="A183" s="274"/>
      <c r="E183" s="328"/>
    </row>
    <row r="184" spans="1:5" s="268" customFormat="1" ht="12">
      <c r="A184" s="274"/>
      <c r="E184" s="328"/>
    </row>
    <row r="185" spans="1:5" s="268" customFormat="1" ht="12">
      <c r="A185" s="274"/>
      <c r="E185" s="328"/>
    </row>
    <row r="186" spans="1:5" s="268" customFormat="1" ht="12">
      <c r="A186" s="274"/>
      <c r="E186" s="328"/>
    </row>
    <row r="187" spans="1:5" s="268" customFormat="1" ht="12">
      <c r="A187" s="274"/>
      <c r="E187" s="328"/>
    </row>
    <row r="188" spans="1:5" s="268" customFormat="1" ht="12">
      <c r="A188" s="274"/>
      <c r="E188" s="328"/>
    </row>
    <row r="189" spans="1:5" s="268" customFormat="1" ht="12">
      <c r="A189" s="274"/>
      <c r="E189" s="328"/>
    </row>
    <row r="190" spans="1:5" s="268" customFormat="1" ht="12">
      <c r="A190" s="274"/>
      <c r="E190" s="328"/>
    </row>
    <row r="191" spans="1:5" s="268" customFormat="1" ht="12">
      <c r="A191" s="274"/>
      <c r="E191" s="328"/>
    </row>
    <row r="192" spans="1:5" s="268" customFormat="1" ht="12">
      <c r="A192" s="274"/>
      <c r="E192" s="328"/>
    </row>
    <row r="193" spans="1:5" s="268" customFormat="1" ht="12">
      <c r="A193" s="274"/>
      <c r="E193" s="328"/>
    </row>
    <row r="194" spans="1:5" s="268" customFormat="1" ht="12">
      <c r="A194" s="274"/>
      <c r="E194" s="328"/>
    </row>
    <row r="195" spans="1:5" s="268" customFormat="1" ht="12">
      <c r="A195" s="274"/>
      <c r="E195" s="328"/>
    </row>
    <row r="196" spans="1:5" s="268" customFormat="1" ht="12">
      <c r="A196" s="274"/>
      <c r="E196" s="328"/>
    </row>
    <row r="197" spans="1:5" s="268" customFormat="1" ht="12">
      <c r="A197" s="274"/>
      <c r="E197" s="328"/>
    </row>
    <row r="198" spans="1:5" s="268" customFormat="1" ht="12">
      <c r="A198" s="274"/>
      <c r="E198" s="328"/>
    </row>
    <row r="199" spans="1:5" s="268" customFormat="1" ht="12">
      <c r="A199" s="274"/>
      <c r="E199" s="328"/>
    </row>
    <row r="200" spans="1:5" s="268" customFormat="1" ht="12">
      <c r="A200" s="274"/>
      <c r="E200" s="328"/>
    </row>
    <row r="201" spans="1:5" s="268" customFormat="1" ht="12">
      <c r="A201" s="274"/>
      <c r="E201" s="328"/>
    </row>
    <row r="202" spans="1:5" s="268" customFormat="1" ht="12">
      <c r="A202" s="274"/>
      <c r="E202" s="328"/>
    </row>
    <row r="203" spans="1:5" s="268" customFormat="1" ht="12">
      <c r="A203" s="274"/>
      <c r="E203" s="328"/>
    </row>
    <row r="204" spans="1:5" s="268" customFormat="1" ht="12">
      <c r="A204" s="274"/>
      <c r="E204" s="328"/>
    </row>
    <row r="205" spans="1:5" s="268" customFormat="1" ht="12">
      <c r="A205" s="274"/>
      <c r="E205" s="328"/>
    </row>
    <row r="206" spans="1:5" s="268" customFormat="1" ht="12">
      <c r="A206" s="274"/>
      <c r="E206" s="328"/>
    </row>
    <row r="207" spans="1:5" s="268" customFormat="1" ht="12">
      <c r="A207" s="274"/>
      <c r="E207" s="328"/>
    </row>
    <row r="208" spans="1:5" s="268" customFormat="1" ht="12">
      <c r="A208" s="274"/>
      <c r="E208" s="328"/>
    </row>
    <row r="209" spans="1:5" s="268" customFormat="1" ht="12">
      <c r="A209" s="274"/>
      <c r="E209" s="328"/>
    </row>
    <row r="210" spans="1:5" s="268" customFormat="1" ht="12">
      <c r="A210" s="274"/>
      <c r="E210" s="328"/>
    </row>
    <row r="211" spans="1:5" s="268" customFormat="1" ht="12">
      <c r="A211" s="274"/>
      <c r="E211" s="328"/>
    </row>
    <row r="212" spans="1:5" s="268" customFormat="1" ht="12">
      <c r="A212" s="274"/>
      <c r="E212" s="328"/>
    </row>
    <row r="213" spans="1:5" s="268" customFormat="1" ht="12">
      <c r="A213" s="274"/>
      <c r="E213" s="328"/>
    </row>
    <row r="214" spans="1:5" s="268" customFormat="1" ht="12">
      <c r="A214" s="274"/>
      <c r="E214" s="328"/>
    </row>
    <row r="215" spans="1:5" s="268" customFormat="1" ht="12">
      <c r="A215" s="274"/>
      <c r="E215" s="328"/>
    </row>
    <row r="216" spans="1:5" s="268" customFormat="1" ht="12">
      <c r="A216" s="274"/>
      <c r="E216" s="328"/>
    </row>
    <row r="217" spans="1:5" s="268" customFormat="1" ht="12">
      <c r="A217" s="274"/>
      <c r="E217" s="328"/>
    </row>
    <row r="218" spans="1:5" s="268" customFormat="1" ht="12">
      <c r="A218" s="274"/>
      <c r="E218" s="328"/>
    </row>
    <row r="219" spans="1:5" s="268" customFormat="1" ht="12">
      <c r="A219" s="274"/>
      <c r="E219" s="328"/>
    </row>
    <row r="220" spans="1:5" s="268" customFormat="1" ht="12">
      <c r="A220" s="274"/>
      <c r="E220" s="328"/>
    </row>
    <row r="221" spans="1:5" s="268" customFormat="1" ht="12">
      <c r="A221" s="274"/>
      <c r="E221" s="328"/>
    </row>
    <row r="222" spans="1:5" s="268" customFormat="1" ht="12">
      <c r="A222" s="274"/>
      <c r="E222" s="328"/>
    </row>
    <row r="223" spans="1:5" s="268" customFormat="1" ht="12">
      <c r="A223" s="274"/>
      <c r="E223" s="328"/>
    </row>
    <row r="224" spans="1:5" s="268" customFormat="1" ht="12">
      <c r="A224" s="274"/>
      <c r="E224" s="328"/>
    </row>
    <row r="225" spans="1:5" s="268" customFormat="1" ht="12">
      <c r="A225" s="274"/>
      <c r="E225" s="328"/>
    </row>
    <row r="226" spans="1:5" s="268" customFormat="1" ht="12">
      <c r="A226" s="274"/>
      <c r="E226" s="328"/>
    </row>
    <row r="227" spans="1:5" s="268" customFormat="1" ht="12">
      <c r="A227" s="274"/>
      <c r="E227" s="328"/>
    </row>
    <row r="228" spans="1:5" s="268" customFormat="1" ht="12">
      <c r="A228" s="274"/>
      <c r="E228" s="328"/>
    </row>
    <row r="229" spans="1:5" s="268" customFormat="1" ht="12">
      <c r="A229" s="274"/>
      <c r="E229" s="328"/>
    </row>
    <row r="230" spans="1:5" s="268" customFormat="1" ht="12">
      <c r="A230" s="274"/>
      <c r="E230" s="328"/>
    </row>
    <row r="231" spans="1:5" s="268" customFormat="1" ht="12">
      <c r="A231" s="274"/>
      <c r="E231" s="328"/>
    </row>
    <row r="232" spans="1:5" s="268" customFormat="1" ht="12">
      <c r="A232" s="274"/>
      <c r="E232" s="328"/>
    </row>
    <row r="233" spans="1:5" s="268" customFormat="1" ht="12">
      <c r="A233" s="274"/>
      <c r="E233" s="328"/>
    </row>
    <row r="234" spans="1:5" s="268" customFormat="1" ht="12">
      <c r="A234" s="274"/>
      <c r="E234" s="328"/>
    </row>
    <row r="235" spans="1:5" s="268" customFormat="1" ht="12">
      <c r="A235" s="274"/>
      <c r="E235" s="328"/>
    </row>
    <row r="236" spans="1:5" s="268" customFormat="1" ht="12">
      <c r="A236" s="274"/>
      <c r="E236" s="328"/>
    </row>
    <row r="237" spans="1:5" s="268" customFormat="1" ht="12">
      <c r="A237" s="274"/>
      <c r="E237" s="328"/>
    </row>
    <row r="238" spans="1:5" s="268" customFormat="1" ht="12">
      <c r="A238" s="274"/>
      <c r="E238" s="328"/>
    </row>
    <row r="239" spans="1:5" s="268" customFormat="1" ht="12">
      <c r="A239" s="274"/>
      <c r="E239" s="328"/>
    </row>
    <row r="240" spans="1:5" s="268" customFormat="1" ht="12">
      <c r="A240" s="274"/>
      <c r="E240" s="328"/>
    </row>
    <row r="241" spans="1:5" s="268" customFormat="1" ht="12">
      <c r="A241" s="274"/>
      <c r="E241" s="328"/>
    </row>
    <row r="242" spans="1:5" s="268" customFormat="1" ht="12">
      <c r="A242" s="274"/>
      <c r="E242" s="328"/>
    </row>
    <row r="243" spans="1:5" s="268" customFormat="1" ht="12">
      <c r="A243" s="274"/>
      <c r="E243" s="328"/>
    </row>
    <row r="244" spans="1:5" s="268" customFormat="1" ht="12">
      <c r="A244" s="274"/>
      <c r="E244" s="328"/>
    </row>
    <row r="245" spans="1:5" s="268" customFormat="1" ht="12">
      <c r="A245" s="274"/>
      <c r="E245" s="328"/>
    </row>
    <row r="246" spans="1:5" s="268" customFormat="1" ht="12">
      <c r="A246" s="274"/>
      <c r="E246" s="328"/>
    </row>
    <row r="247" spans="1:5" s="268" customFormat="1" ht="12">
      <c r="A247" s="274"/>
      <c r="E247" s="328"/>
    </row>
    <row r="248" spans="1:5" s="268" customFormat="1" ht="12">
      <c r="A248" s="274"/>
      <c r="E248" s="328"/>
    </row>
    <row r="249" spans="1:5" s="268" customFormat="1" ht="12">
      <c r="A249" s="274"/>
      <c r="E249" s="328"/>
    </row>
    <row r="250" spans="1:5" s="268" customFormat="1" ht="12">
      <c r="A250" s="274"/>
      <c r="E250" s="328"/>
    </row>
    <row r="251" spans="1:5" s="268" customFormat="1" ht="12">
      <c r="A251" s="274"/>
      <c r="E251" s="328"/>
    </row>
    <row r="252" spans="1:5" s="268" customFormat="1" ht="12">
      <c r="A252" s="274"/>
      <c r="E252" s="328"/>
    </row>
    <row r="253" spans="1:5" s="268" customFormat="1" ht="12">
      <c r="A253" s="274"/>
      <c r="E253" s="328"/>
    </row>
    <row r="254" spans="1:5" s="268" customFormat="1" ht="12">
      <c r="A254" s="274"/>
      <c r="E254" s="328"/>
    </row>
    <row r="255" spans="1:5" s="268" customFormat="1" ht="12">
      <c r="A255" s="274"/>
      <c r="E255" s="328"/>
    </row>
    <row r="256" spans="1:5" s="268" customFormat="1" ht="12">
      <c r="A256" s="274"/>
      <c r="E256" s="328"/>
    </row>
    <row r="257" spans="1:5" s="268" customFormat="1" ht="12">
      <c r="A257" s="274"/>
      <c r="E257" s="328"/>
    </row>
    <row r="258" spans="1:5" s="268" customFormat="1" ht="12">
      <c r="A258" s="274"/>
      <c r="E258" s="328"/>
    </row>
    <row r="259" spans="1:5" s="268" customFormat="1" ht="12">
      <c r="A259" s="274"/>
      <c r="E259" s="328"/>
    </row>
    <row r="260" spans="1:5" s="268" customFormat="1" ht="12">
      <c r="A260" s="274"/>
      <c r="E260" s="328"/>
    </row>
    <row r="261" spans="1:5" s="268" customFormat="1" ht="12">
      <c r="A261" s="274"/>
      <c r="E261" s="328"/>
    </row>
    <row r="262" spans="1:5" s="268" customFormat="1" ht="12">
      <c r="A262" s="274"/>
      <c r="E262" s="328"/>
    </row>
    <row r="263" spans="1:5" s="268" customFormat="1" ht="12">
      <c r="A263" s="274"/>
      <c r="E263" s="328"/>
    </row>
    <row r="264" spans="1:5" s="268" customFormat="1" ht="12">
      <c r="A264" s="274"/>
      <c r="E264" s="328"/>
    </row>
    <row r="265" spans="1:5" s="268" customFormat="1" ht="12">
      <c r="A265" s="274"/>
      <c r="E265" s="328"/>
    </row>
    <row r="266" spans="1:5" s="268" customFormat="1" ht="12">
      <c r="A266" s="274"/>
      <c r="E266" s="328"/>
    </row>
    <row r="267" spans="1:5" s="268" customFormat="1" ht="12">
      <c r="A267" s="274"/>
      <c r="E267" s="328"/>
    </row>
    <row r="268" spans="1:5" s="268" customFormat="1" ht="12">
      <c r="A268" s="274"/>
      <c r="E268" s="328"/>
    </row>
    <row r="269" spans="1:5" s="268" customFormat="1" ht="12">
      <c r="A269" s="274"/>
      <c r="E269" s="328"/>
    </row>
    <row r="270" spans="1:5" s="268" customFormat="1" ht="12">
      <c r="A270" s="274"/>
      <c r="E270" s="328"/>
    </row>
    <row r="271" spans="1:5" s="268" customFormat="1" ht="12">
      <c r="A271" s="274"/>
      <c r="E271" s="328"/>
    </row>
    <row r="272" spans="1:5" s="268" customFormat="1" ht="12">
      <c r="A272" s="274"/>
      <c r="E272" s="328"/>
    </row>
    <row r="273" spans="1:5" s="268" customFormat="1" ht="12">
      <c r="A273" s="274"/>
      <c r="E273" s="328"/>
    </row>
    <row r="274" spans="1:5" s="268" customFormat="1" ht="12">
      <c r="A274" s="274"/>
      <c r="E274" s="328"/>
    </row>
    <row r="275" spans="1:5" s="268" customFormat="1" ht="12">
      <c r="A275" s="274"/>
      <c r="E275" s="328"/>
    </row>
    <row r="276" spans="1:5" s="268" customFormat="1" ht="12">
      <c r="A276" s="274"/>
      <c r="E276" s="328"/>
    </row>
    <row r="277" spans="1:5" s="268" customFormat="1" ht="12">
      <c r="A277" s="274"/>
      <c r="E277" s="328"/>
    </row>
    <row r="278" spans="1:5" s="268" customFormat="1" ht="12">
      <c r="A278" s="274"/>
      <c r="E278" s="328"/>
    </row>
    <row r="279" spans="1:5" s="268" customFormat="1" ht="12">
      <c r="A279" s="274"/>
      <c r="E279" s="328"/>
    </row>
    <row r="280" spans="1:5" s="268" customFormat="1" ht="12">
      <c r="A280" s="274"/>
      <c r="E280" s="328"/>
    </row>
    <row r="281" spans="1:5" s="268" customFormat="1" ht="12">
      <c r="A281" s="274"/>
      <c r="E281" s="328"/>
    </row>
    <row r="282" spans="1:5" s="268" customFormat="1" ht="12">
      <c r="A282" s="274"/>
      <c r="E282" s="328"/>
    </row>
    <row r="283" spans="1:5" s="268" customFormat="1" ht="12">
      <c r="A283" s="274"/>
      <c r="E283" s="328"/>
    </row>
    <row r="284" spans="1:5" s="268" customFormat="1" ht="12">
      <c r="A284" s="274"/>
      <c r="E284" s="328"/>
    </row>
    <row r="285" spans="1:5" s="268" customFormat="1" ht="12">
      <c r="A285" s="274"/>
      <c r="E285" s="328"/>
    </row>
    <row r="286" spans="1:5" s="268" customFormat="1" ht="12">
      <c r="A286" s="274"/>
      <c r="E286" s="328"/>
    </row>
    <row r="287" spans="1:5" s="268" customFormat="1" ht="12">
      <c r="A287" s="274"/>
      <c r="E287" s="328"/>
    </row>
    <row r="288" spans="1:5" s="268" customFormat="1" ht="12">
      <c r="A288" s="274"/>
      <c r="E288" s="328"/>
    </row>
    <row r="289" spans="1:5" s="268" customFormat="1" ht="12">
      <c r="A289" s="274"/>
      <c r="E289" s="328"/>
    </row>
    <row r="290" spans="1:5" s="268" customFormat="1" ht="12">
      <c r="A290" s="274"/>
      <c r="E290" s="328"/>
    </row>
    <row r="291" spans="1:5" s="268" customFormat="1" ht="12">
      <c r="A291" s="274"/>
      <c r="E291" s="328"/>
    </row>
    <row r="292" spans="1:5" s="268" customFormat="1" ht="12">
      <c r="A292" s="274"/>
      <c r="E292" s="328"/>
    </row>
    <row r="293" spans="1:5" s="268" customFormat="1" ht="12">
      <c r="A293" s="274"/>
      <c r="E293" s="328"/>
    </row>
    <row r="294" spans="1:5" s="268" customFormat="1" ht="12">
      <c r="A294" s="274"/>
      <c r="E294" s="328"/>
    </row>
    <row r="295" spans="1:5" s="268" customFormat="1" ht="12">
      <c r="A295" s="274"/>
      <c r="E295" s="328"/>
    </row>
    <row r="296" spans="1:5" s="268" customFormat="1" ht="12">
      <c r="A296" s="274"/>
      <c r="E296" s="328"/>
    </row>
    <row r="297" spans="1:5" s="268" customFormat="1" ht="12">
      <c r="A297" s="274"/>
      <c r="E297" s="328"/>
    </row>
    <row r="298" spans="1:5" s="268" customFormat="1" ht="12">
      <c r="A298" s="274"/>
      <c r="E298" s="328"/>
    </row>
    <row r="299" spans="1:5" s="268" customFormat="1" ht="12">
      <c r="A299" s="274"/>
      <c r="E299" s="328"/>
    </row>
    <row r="300" spans="1:5" s="268" customFormat="1" ht="12">
      <c r="A300" s="274"/>
      <c r="E300" s="328"/>
    </row>
    <row r="301" spans="1:5" s="268" customFormat="1" ht="12">
      <c r="A301" s="274"/>
      <c r="E301" s="328"/>
    </row>
    <row r="302" spans="1:5" s="268" customFormat="1" ht="12">
      <c r="A302" s="274"/>
      <c r="E302" s="328"/>
    </row>
    <row r="303" spans="1:5" s="268" customFormat="1" ht="12">
      <c r="A303" s="274"/>
      <c r="E303" s="328"/>
    </row>
    <row r="304" spans="1:5" s="268" customFormat="1" ht="12">
      <c r="A304" s="274"/>
      <c r="E304" s="328"/>
    </row>
    <row r="305" spans="1:5" s="268" customFormat="1" ht="12">
      <c r="A305" s="274"/>
      <c r="E305" s="328"/>
    </row>
    <row r="306" spans="1:5" s="268" customFormat="1" ht="12">
      <c r="A306" s="274"/>
      <c r="E306" s="328"/>
    </row>
    <row r="307" spans="1:5" s="268" customFormat="1" ht="12">
      <c r="A307" s="274"/>
      <c r="E307" s="328"/>
    </row>
    <row r="308" spans="1:5" s="268" customFormat="1" ht="12">
      <c r="A308" s="274"/>
      <c r="E308" s="328"/>
    </row>
    <row r="309" spans="1:5" s="268" customFormat="1" ht="12">
      <c r="A309" s="274"/>
      <c r="E309" s="328"/>
    </row>
    <row r="310" spans="1:5" s="268" customFormat="1" ht="12">
      <c r="A310" s="274"/>
      <c r="E310" s="328"/>
    </row>
    <row r="311" spans="1:5" s="268" customFormat="1" ht="12">
      <c r="A311" s="274"/>
      <c r="E311" s="328"/>
    </row>
    <row r="312" spans="1:5" s="268" customFormat="1" ht="12">
      <c r="A312" s="274"/>
      <c r="E312" s="328"/>
    </row>
    <row r="313" spans="1:5" s="268" customFormat="1" ht="12">
      <c r="A313" s="274"/>
      <c r="E313" s="328"/>
    </row>
    <row r="314" spans="1:5" s="268" customFormat="1" ht="12">
      <c r="A314" s="274"/>
      <c r="E314" s="328"/>
    </row>
    <row r="315" spans="1:5" s="268" customFormat="1" ht="12">
      <c r="A315" s="274"/>
      <c r="E315" s="328"/>
    </row>
    <row r="316" spans="1:5" s="268" customFormat="1" ht="12">
      <c r="A316" s="274"/>
      <c r="E316" s="328"/>
    </row>
    <row r="317" spans="1:5" s="268" customFormat="1" ht="12">
      <c r="A317" s="274"/>
      <c r="E317" s="328"/>
    </row>
    <row r="318" spans="1:5" s="268" customFormat="1" ht="12">
      <c r="A318" s="274"/>
      <c r="E318" s="328"/>
    </row>
    <row r="319" spans="1:5" s="268" customFormat="1" ht="12">
      <c r="A319" s="274"/>
      <c r="E319" s="328"/>
    </row>
    <row r="320" spans="1:5" s="268" customFormat="1" ht="12">
      <c r="A320" s="274"/>
      <c r="E320" s="328"/>
    </row>
    <row r="321" spans="1:5" s="268" customFormat="1" ht="12">
      <c r="A321" s="274"/>
      <c r="E321" s="328"/>
    </row>
    <row r="322" spans="1:5" s="268" customFormat="1" ht="12">
      <c r="A322" s="274"/>
      <c r="E322" s="328"/>
    </row>
    <row r="323" spans="1:5" s="268" customFormat="1" ht="12">
      <c r="A323" s="274"/>
      <c r="E323" s="328"/>
    </row>
    <row r="324" spans="1:5" s="268" customFormat="1" ht="12">
      <c r="A324" s="274"/>
      <c r="E324" s="328"/>
    </row>
    <row r="325" spans="1:5" s="268" customFormat="1" ht="12">
      <c r="A325" s="274"/>
      <c r="E325" s="328"/>
    </row>
    <row r="326" spans="1:5" s="268" customFormat="1" ht="12">
      <c r="A326" s="274"/>
      <c r="E326" s="328"/>
    </row>
    <row r="327" spans="1:5" s="268" customFormat="1" ht="12">
      <c r="A327" s="274"/>
      <c r="E327" s="328"/>
    </row>
    <row r="328" spans="1:5" s="268" customFormat="1" ht="12">
      <c r="A328" s="274"/>
      <c r="E328" s="328"/>
    </row>
    <row r="329" spans="1:5" s="268" customFormat="1" ht="12">
      <c r="A329" s="274"/>
      <c r="E329" s="328"/>
    </row>
    <row r="330" spans="1:5" s="268" customFormat="1" ht="12">
      <c r="A330" s="274"/>
      <c r="E330" s="328"/>
    </row>
    <row r="331" spans="1:5" s="268" customFormat="1" ht="12">
      <c r="A331" s="274"/>
      <c r="E331" s="328"/>
    </row>
    <row r="332" spans="1:5" s="268" customFormat="1" ht="12">
      <c r="A332" s="274"/>
      <c r="E332" s="328"/>
    </row>
    <row r="333" spans="1:5" s="268" customFormat="1" ht="12">
      <c r="A333" s="274"/>
      <c r="E333" s="328"/>
    </row>
    <row r="334" spans="1:5" s="268" customFormat="1" ht="12">
      <c r="A334" s="274"/>
      <c r="E334" s="328"/>
    </row>
    <row r="335" spans="1:5" s="268" customFormat="1" ht="12">
      <c r="A335" s="274"/>
      <c r="E335" s="328"/>
    </row>
    <row r="336" spans="1:5" s="268" customFormat="1" ht="12">
      <c r="A336" s="274"/>
      <c r="E336" s="328"/>
    </row>
    <row r="337" spans="1:5" s="268" customFormat="1" ht="12">
      <c r="A337" s="274"/>
      <c r="E337" s="328"/>
    </row>
    <row r="338" spans="1:5" s="268" customFormat="1" ht="12">
      <c r="A338" s="274"/>
      <c r="E338" s="328"/>
    </row>
    <row r="339" spans="1:5" s="268" customFormat="1" ht="12">
      <c r="A339" s="274"/>
      <c r="E339" s="328"/>
    </row>
    <row r="340" spans="1:5" s="268" customFormat="1" ht="12">
      <c r="A340" s="274"/>
      <c r="E340" s="328"/>
    </row>
    <row r="341" spans="1:5" s="268" customFormat="1" ht="12">
      <c r="A341" s="274"/>
      <c r="E341" s="328"/>
    </row>
    <row r="342" spans="1:5" s="268" customFormat="1" ht="12">
      <c r="A342" s="274"/>
      <c r="E342" s="328"/>
    </row>
    <row r="343" spans="1:5" s="268" customFormat="1" ht="12">
      <c r="A343" s="274"/>
      <c r="E343" s="328"/>
    </row>
    <row r="344" spans="1:5" s="268" customFormat="1" ht="12">
      <c r="A344" s="274"/>
      <c r="E344" s="328"/>
    </row>
    <row r="345" spans="1:5" s="268" customFormat="1" ht="12">
      <c r="A345" s="274"/>
      <c r="E345" s="328"/>
    </row>
    <row r="346" spans="1:5" s="268" customFormat="1" ht="12">
      <c r="A346" s="274"/>
      <c r="E346" s="328"/>
    </row>
    <row r="347" spans="1:5" s="268" customFormat="1" ht="12">
      <c r="A347" s="274"/>
      <c r="E347" s="328"/>
    </row>
    <row r="348" spans="1:5" s="268" customFormat="1" ht="12">
      <c r="A348" s="274"/>
      <c r="E348" s="328"/>
    </row>
    <row r="349" spans="1:5" s="268" customFormat="1" ht="12">
      <c r="A349" s="274"/>
      <c r="E349" s="328"/>
    </row>
    <row r="350" spans="1:5" s="268" customFormat="1" ht="12">
      <c r="A350" s="274"/>
      <c r="E350" s="328"/>
    </row>
    <row r="351" spans="1:5" s="268" customFormat="1" ht="12">
      <c r="A351" s="274"/>
      <c r="E351" s="328"/>
    </row>
    <row r="352" spans="1:5" s="268" customFormat="1" ht="12">
      <c r="A352" s="274"/>
      <c r="E352" s="328"/>
    </row>
    <row r="353" spans="1:5" s="268" customFormat="1" ht="12">
      <c r="A353" s="274"/>
      <c r="E353" s="328"/>
    </row>
    <row r="354" spans="1:5" s="268" customFormat="1" ht="12">
      <c r="A354" s="274"/>
      <c r="E354" s="328"/>
    </row>
    <row r="355" spans="1:5" s="268" customFormat="1" ht="12">
      <c r="A355" s="274"/>
      <c r="E355" s="328"/>
    </row>
    <row r="356" spans="1:5" s="268" customFormat="1" ht="12">
      <c r="A356" s="274"/>
      <c r="E356" s="328"/>
    </row>
    <row r="357" spans="1:5" s="268" customFormat="1" ht="12">
      <c r="A357" s="274"/>
      <c r="E357" s="328"/>
    </row>
    <row r="358" spans="1:5" s="268" customFormat="1" ht="12">
      <c r="A358" s="274"/>
      <c r="E358" s="328"/>
    </row>
    <row r="359" spans="1:5" s="268" customFormat="1" ht="12">
      <c r="A359" s="274"/>
      <c r="E359" s="328"/>
    </row>
    <row r="360" spans="1:5" s="268" customFormat="1" ht="12">
      <c r="A360" s="274"/>
      <c r="E360" s="328"/>
    </row>
    <row r="361" spans="1:5" s="268" customFormat="1" ht="12">
      <c r="A361" s="274"/>
      <c r="E361" s="328"/>
    </row>
    <row r="362" spans="1:5" s="268" customFormat="1" ht="12">
      <c r="A362" s="274"/>
      <c r="E362" s="328"/>
    </row>
    <row r="363" spans="1:5" s="268" customFormat="1" ht="12">
      <c r="A363" s="274"/>
      <c r="E363" s="328"/>
    </row>
    <row r="364" spans="1:5" s="268" customFormat="1" ht="12">
      <c r="A364" s="274"/>
      <c r="E364" s="328"/>
    </row>
    <row r="365" spans="1:5" s="268" customFormat="1" ht="12">
      <c r="A365" s="274"/>
      <c r="E365" s="328"/>
    </row>
    <row r="366" spans="1:5" s="268" customFormat="1" ht="12">
      <c r="A366" s="274"/>
      <c r="E366" s="328"/>
    </row>
    <row r="367" spans="1:5" s="268" customFormat="1" ht="12">
      <c r="A367" s="274"/>
      <c r="E367" s="328"/>
    </row>
    <row r="368" spans="1:5" s="268" customFormat="1" ht="12">
      <c r="A368" s="274"/>
      <c r="E368" s="328"/>
    </row>
    <row r="369" spans="1:5" s="268" customFormat="1" ht="12">
      <c r="A369" s="274"/>
      <c r="E369" s="328"/>
    </row>
    <row r="370" spans="1:5" s="268" customFormat="1" ht="12">
      <c r="A370" s="274"/>
      <c r="E370" s="328"/>
    </row>
    <row r="371" spans="1:5" s="268" customFormat="1" ht="12">
      <c r="A371" s="274"/>
      <c r="E371" s="328"/>
    </row>
    <row r="372" spans="1:5" s="268" customFormat="1" ht="12">
      <c r="A372" s="274"/>
      <c r="E372" s="328"/>
    </row>
    <row r="373" spans="1:5" s="268" customFormat="1" ht="12">
      <c r="A373" s="274"/>
      <c r="E373" s="328"/>
    </row>
    <row r="374" spans="1:5" s="268" customFormat="1" ht="12">
      <c r="A374" s="274"/>
      <c r="E374" s="328"/>
    </row>
    <row r="375" spans="1:5" s="268" customFormat="1" ht="12">
      <c r="A375" s="274"/>
      <c r="E375" s="328"/>
    </row>
    <row r="376" spans="1:5" s="268" customFormat="1" ht="12">
      <c r="A376" s="274"/>
      <c r="E376" s="328"/>
    </row>
    <row r="377" spans="1:5" s="268" customFormat="1" ht="12">
      <c r="A377" s="274"/>
      <c r="E377" s="328"/>
    </row>
    <row r="378" spans="1:5" s="268" customFormat="1" ht="12">
      <c r="A378" s="274"/>
      <c r="E378" s="328"/>
    </row>
    <row r="379" spans="1:5" s="268" customFormat="1" ht="12">
      <c r="A379" s="274"/>
      <c r="E379" s="328"/>
    </row>
    <row r="380" spans="1:5" s="268" customFormat="1" ht="12">
      <c r="A380" s="274"/>
      <c r="E380" s="328"/>
    </row>
    <row r="381" spans="1:5" s="268" customFormat="1" ht="12">
      <c r="A381" s="274"/>
      <c r="E381" s="328"/>
    </row>
    <row r="382" spans="1:5" s="268" customFormat="1" ht="12">
      <c r="A382" s="274"/>
      <c r="E382" s="328"/>
    </row>
    <row r="383" spans="1:5" s="268" customFormat="1" ht="12">
      <c r="A383" s="274"/>
      <c r="E383" s="328"/>
    </row>
    <row r="384" spans="1:5" s="268" customFormat="1" ht="12">
      <c r="A384" s="274"/>
      <c r="E384" s="328"/>
    </row>
    <row r="385" spans="1:5" s="268" customFormat="1" ht="12">
      <c r="A385" s="274"/>
      <c r="E385" s="328"/>
    </row>
    <row r="386" spans="1:5" s="268" customFormat="1" ht="12">
      <c r="A386" s="274"/>
      <c r="E386" s="328"/>
    </row>
    <row r="387" spans="1:5" s="268" customFormat="1" ht="12">
      <c r="A387" s="274"/>
      <c r="E387" s="328"/>
    </row>
    <row r="388" spans="1:5" s="268" customFormat="1" ht="12">
      <c r="A388" s="274"/>
      <c r="E388" s="328"/>
    </row>
    <row r="389" spans="1:5" s="268" customFormat="1" ht="12">
      <c r="A389" s="274"/>
      <c r="E389" s="328"/>
    </row>
    <row r="390" spans="1:5" s="268" customFormat="1" ht="12">
      <c r="A390" s="274"/>
      <c r="E390" s="328"/>
    </row>
    <row r="391" spans="1:5" s="268" customFormat="1" ht="12">
      <c r="A391" s="274"/>
      <c r="E391" s="328"/>
    </row>
    <row r="392" spans="1:5" s="268" customFormat="1" ht="12">
      <c r="A392" s="274"/>
      <c r="E392" s="328"/>
    </row>
    <row r="393" spans="1:5" s="268" customFormat="1" ht="12">
      <c r="A393" s="274"/>
      <c r="E393" s="328"/>
    </row>
    <row r="394" spans="1:5" s="268" customFormat="1" ht="12">
      <c r="A394" s="274"/>
      <c r="E394" s="328"/>
    </row>
    <row r="395" spans="1:5" s="268" customFormat="1" ht="12">
      <c r="A395" s="274"/>
      <c r="E395" s="328"/>
    </row>
    <row r="396" spans="1:5" s="268" customFormat="1" ht="12">
      <c r="A396" s="274"/>
      <c r="E396" s="328"/>
    </row>
    <row r="397" spans="1:5" s="268" customFormat="1" ht="12">
      <c r="A397" s="274"/>
      <c r="E397" s="328"/>
    </row>
    <row r="398" spans="1:5" s="268" customFormat="1" ht="12">
      <c r="A398" s="274"/>
      <c r="E398" s="328"/>
    </row>
    <row r="399" spans="1:5" s="268" customFormat="1" ht="12">
      <c r="A399" s="274"/>
      <c r="E399" s="328"/>
    </row>
    <row r="400" spans="1:5" s="268" customFormat="1" ht="12">
      <c r="A400" s="274"/>
      <c r="E400" s="328"/>
    </row>
    <row r="401" spans="1:5" s="268" customFormat="1" ht="12">
      <c r="A401" s="274"/>
      <c r="E401" s="328"/>
    </row>
    <row r="402" spans="1:5" s="268" customFormat="1" ht="12">
      <c r="A402" s="274"/>
      <c r="E402" s="328"/>
    </row>
    <row r="403" spans="1:5" s="268" customFormat="1" ht="12">
      <c r="A403" s="274"/>
      <c r="E403" s="328"/>
    </row>
    <row r="404" spans="1:5" s="268" customFormat="1" ht="12">
      <c r="A404" s="274"/>
      <c r="E404" s="328"/>
    </row>
    <row r="405" spans="1:5" s="268" customFormat="1" ht="12">
      <c r="A405" s="274"/>
      <c r="E405" s="328"/>
    </row>
    <row r="406" spans="1:5" s="268" customFormat="1" ht="12">
      <c r="A406" s="274"/>
      <c r="E406" s="328"/>
    </row>
    <row r="407" spans="1:5" s="268" customFormat="1" ht="12">
      <c r="A407" s="274"/>
      <c r="E407" s="328"/>
    </row>
    <row r="408" spans="1:5" s="268" customFormat="1" ht="12">
      <c r="A408" s="274"/>
      <c r="E408" s="328"/>
    </row>
    <row r="409" spans="1:5" s="268" customFormat="1" ht="12">
      <c r="A409" s="274"/>
      <c r="E409" s="328"/>
    </row>
    <row r="410" spans="1:5" s="268" customFormat="1" ht="12">
      <c r="A410" s="274"/>
      <c r="E410" s="328"/>
    </row>
    <row r="411" spans="1:5" s="268" customFormat="1" ht="12">
      <c r="A411" s="274"/>
      <c r="E411" s="328"/>
    </row>
    <row r="412" spans="1:5" s="268" customFormat="1" ht="12">
      <c r="A412" s="274"/>
      <c r="E412" s="328"/>
    </row>
    <row r="413" spans="1:5" s="268" customFormat="1" ht="12">
      <c r="A413" s="274"/>
      <c r="E413" s="328"/>
    </row>
    <row r="414" spans="1:5" s="268" customFormat="1" ht="12">
      <c r="A414" s="274"/>
      <c r="E414" s="328"/>
    </row>
    <row r="415" spans="1:5" s="268" customFormat="1" ht="12">
      <c r="A415" s="274"/>
      <c r="E415" s="328"/>
    </row>
    <row r="416" spans="1:5" s="268" customFormat="1" ht="12">
      <c r="A416" s="274"/>
      <c r="E416" s="328"/>
    </row>
    <row r="417" spans="1:5" s="268" customFormat="1" ht="12">
      <c r="A417" s="274"/>
      <c r="E417" s="328"/>
    </row>
    <row r="418" spans="1:5" s="268" customFormat="1" ht="12">
      <c r="A418" s="274"/>
      <c r="E418" s="328"/>
    </row>
    <row r="419" spans="1:5" s="268" customFormat="1" ht="12">
      <c r="A419" s="274"/>
      <c r="E419" s="328"/>
    </row>
    <row r="420" spans="1:5" s="268" customFormat="1" ht="12">
      <c r="A420" s="274"/>
      <c r="E420" s="328"/>
    </row>
    <row r="421" spans="1:5" s="268" customFormat="1" ht="12">
      <c r="A421" s="274"/>
      <c r="E421" s="328"/>
    </row>
    <row r="422" spans="1:5" s="268" customFormat="1" ht="12">
      <c r="A422" s="274"/>
      <c r="E422" s="328"/>
    </row>
    <row r="423" spans="1:5" s="268" customFormat="1" ht="12">
      <c r="A423" s="274"/>
      <c r="E423" s="328"/>
    </row>
    <row r="424" spans="1:5" s="268" customFormat="1" ht="12">
      <c r="A424" s="274"/>
      <c r="E424" s="328"/>
    </row>
    <row r="425" spans="1:5" s="268" customFormat="1" ht="12">
      <c r="A425" s="274"/>
      <c r="E425" s="328"/>
    </row>
    <row r="426" spans="1:5" s="268" customFormat="1" ht="12">
      <c r="A426" s="274"/>
      <c r="E426" s="328"/>
    </row>
    <row r="427" spans="1:5" s="268" customFormat="1" ht="12">
      <c r="A427" s="274"/>
      <c r="E427" s="328"/>
    </row>
    <row r="428" spans="1:5" s="268" customFormat="1" ht="12">
      <c r="A428" s="274"/>
      <c r="E428" s="328"/>
    </row>
    <row r="429" spans="1:5" s="268" customFormat="1" ht="12">
      <c r="A429" s="274"/>
      <c r="E429" s="328"/>
    </row>
    <row r="430" spans="1:5" s="268" customFormat="1" ht="12">
      <c r="A430" s="274"/>
      <c r="E430" s="328"/>
    </row>
    <row r="431" spans="1:5" s="268" customFormat="1" ht="12">
      <c r="A431" s="274"/>
      <c r="E431" s="328"/>
    </row>
    <row r="432" spans="1:5" s="268" customFormat="1" ht="12">
      <c r="A432" s="274"/>
      <c r="E432" s="328"/>
    </row>
    <row r="433" spans="1:5" s="268" customFormat="1" ht="12">
      <c r="A433" s="274"/>
      <c r="E433" s="328"/>
    </row>
    <row r="434" spans="1:5" s="268" customFormat="1" ht="12">
      <c r="A434" s="274"/>
      <c r="E434" s="328"/>
    </row>
    <row r="435" spans="1:5" s="268" customFormat="1" ht="12">
      <c r="A435" s="274"/>
      <c r="E435" s="328"/>
    </row>
    <row r="436" spans="1:5" s="268" customFormat="1" ht="12">
      <c r="A436" s="274"/>
      <c r="E436" s="328"/>
    </row>
    <row r="437" spans="1:5" s="268" customFormat="1" ht="12">
      <c r="A437" s="274"/>
      <c r="E437" s="328"/>
    </row>
    <row r="438" spans="1:5" s="268" customFormat="1" ht="12">
      <c r="A438" s="274"/>
      <c r="E438" s="328"/>
    </row>
    <row r="439" spans="1:5" s="268" customFormat="1" ht="12">
      <c r="A439" s="274"/>
      <c r="E439" s="328"/>
    </row>
    <row r="440" spans="1:5" s="268" customFormat="1" ht="12">
      <c r="A440" s="274"/>
      <c r="E440" s="328"/>
    </row>
    <row r="441" spans="1:5" s="268" customFormat="1" ht="12">
      <c r="A441" s="274"/>
      <c r="E441" s="328"/>
    </row>
    <row r="442" spans="1:5" s="268" customFormat="1" ht="12">
      <c r="A442" s="274"/>
      <c r="E442" s="328"/>
    </row>
    <row r="443" spans="1:5" s="268" customFormat="1" ht="12">
      <c r="A443" s="274"/>
      <c r="E443" s="328"/>
    </row>
    <row r="444" spans="1:5" s="268" customFormat="1" ht="12">
      <c r="A444" s="274"/>
      <c r="E444" s="328"/>
    </row>
    <row r="445" spans="1:5" s="268" customFormat="1" ht="12">
      <c r="A445" s="274"/>
      <c r="E445" s="328"/>
    </row>
    <row r="446" spans="1:5" s="268" customFormat="1" ht="12">
      <c r="A446" s="274"/>
      <c r="E446" s="328"/>
    </row>
    <row r="447" spans="1:5" s="268" customFormat="1" ht="12">
      <c r="A447" s="274"/>
      <c r="E447" s="328"/>
    </row>
    <row r="448" spans="1:5" s="268" customFormat="1" ht="12">
      <c r="A448" s="274"/>
      <c r="E448" s="328"/>
    </row>
    <row r="449" spans="1:5" s="268" customFormat="1" ht="12">
      <c r="A449" s="274"/>
      <c r="E449" s="328"/>
    </row>
    <row r="450" spans="1:5" s="268" customFormat="1" ht="12">
      <c r="A450" s="274"/>
      <c r="E450" s="328"/>
    </row>
    <row r="451" spans="1:5" s="268" customFormat="1" ht="12">
      <c r="A451" s="274"/>
      <c r="E451" s="328"/>
    </row>
    <row r="452" spans="1:5" s="268" customFormat="1" ht="12">
      <c r="A452" s="274"/>
      <c r="E452" s="328"/>
    </row>
    <row r="453" spans="1:5" s="268" customFormat="1" ht="12">
      <c r="A453" s="274"/>
      <c r="E453" s="328"/>
    </row>
    <row r="454" spans="1:5" s="268" customFormat="1" ht="12">
      <c r="A454" s="274"/>
      <c r="E454" s="328"/>
    </row>
    <row r="455" spans="1:5" s="268" customFormat="1" ht="12">
      <c r="A455" s="274"/>
      <c r="E455" s="328"/>
    </row>
    <row r="456" spans="1:5" s="268" customFormat="1" ht="12">
      <c r="A456" s="274"/>
      <c r="E456" s="328"/>
    </row>
    <row r="457" spans="1:5" s="268" customFormat="1" ht="12">
      <c r="A457" s="274"/>
      <c r="E457" s="328"/>
    </row>
    <row r="458" spans="1:5" s="268" customFormat="1" ht="12">
      <c r="A458" s="274"/>
      <c r="E458" s="328"/>
    </row>
    <row r="459" spans="1:5" s="268" customFormat="1" ht="12">
      <c r="A459" s="274"/>
      <c r="E459" s="328"/>
    </row>
    <row r="460" spans="1:5" s="268" customFormat="1" ht="12">
      <c r="A460" s="274"/>
      <c r="E460" s="328"/>
    </row>
    <row r="461" spans="1:5" s="268" customFormat="1" ht="12">
      <c r="A461" s="274"/>
      <c r="E461" s="328"/>
    </row>
    <row r="462" spans="1:5" s="268" customFormat="1" ht="12">
      <c r="A462" s="274"/>
      <c r="E462" s="328"/>
    </row>
    <row r="463" spans="1:5" s="268" customFormat="1" ht="12">
      <c r="A463" s="274"/>
      <c r="E463" s="328"/>
    </row>
    <row r="464" spans="1:5" s="268" customFormat="1" ht="12">
      <c r="A464" s="274"/>
      <c r="E464" s="328"/>
    </row>
    <row r="465" spans="1:5" s="268" customFormat="1" ht="12">
      <c r="A465" s="274"/>
      <c r="E465" s="328"/>
    </row>
    <row r="466" spans="1:5" s="268" customFormat="1" ht="12">
      <c r="A466" s="274"/>
      <c r="E466" s="328"/>
    </row>
    <row r="467" spans="1:5" s="268" customFormat="1" ht="12">
      <c r="A467" s="274"/>
      <c r="E467" s="328"/>
    </row>
    <row r="468" spans="1:5" s="268" customFormat="1" ht="12">
      <c r="A468" s="274"/>
      <c r="E468" s="328"/>
    </row>
    <row r="469" spans="1:5" s="268" customFormat="1" ht="12">
      <c r="A469" s="274"/>
      <c r="E469" s="328"/>
    </row>
    <row r="470" spans="1:5" s="268" customFormat="1" ht="12">
      <c r="A470" s="274"/>
      <c r="E470" s="328"/>
    </row>
    <row r="471" spans="1:5" s="268" customFormat="1" ht="12">
      <c r="A471" s="274"/>
      <c r="E471" s="328"/>
    </row>
    <row r="472" spans="1:5" s="268" customFormat="1" ht="12">
      <c r="A472" s="274"/>
      <c r="E472" s="328"/>
    </row>
    <row r="473" spans="1:5" s="268" customFormat="1" ht="12">
      <c r="A473" s="274"/>
      <c r="E473" s="328"/>
    </row>
    <row r="474" spans="1:5" s="268" customFormat="1" ht="12">
      <c r="A474" s="274"/>
      <c r="E474" s="328"/>
    </row>
    <row r="475" spans="1:5" s="268" customFormat="1" ht="12">
      <c r="A475" s="274"/>
      <c r="E475" s="328"/>
    </row>
    <row r="476" spans="1:5" s="268" customFormat="1" ht="12">
      <c r="A476" s="274"/>
      <c r="E476" s="328"/>
    </row>
    <row r="477" spans="1:5" s="268" customFormat="1" ht="12">
      <c r="A477" s="274"/>
      <c r="E477" s="328"/>
    </row>
    <row r="478" spans="1:5" s="268" customFormat="1" ht="12">
      <c r="A478" s="274"/>
      <c r="E478" s="328"/>
    </row>
    <row r="479" spans="1:5" s="268" customFormat="1" ht="12">
      <c r="A479" s="274"/>
      <c r="E479" s="328"/>
    </row>
    <row r="480" spans="1:5" s="268" customFormat="1" ht="12">
      <c r="A480" s="274"/>
      <c r="E480" s="328"/>
    </row>
    <row r="481" spans="1:5" s="268" customFormat="1" ht="12">
      <c r="A481" s="274"/>
      <c r="E481" s="328"/>
    </row>
    <row r="482" spans="1:5" s="268" customFormat="1" ht="12">
      <c r="A482" s="274"/>
      <c r="E482" s="328"/>
    </row>
    <row r="483" spans="1:5" s="268" customFormat="1" ht="12">
      <c r="A483" s="274"/>
      <c r="E483" s="328"/>
    </row>
    <row r="484" spans="1:5" s="268" customFormat="1" ht="12">
      <c r="A484" s="274"/>
      <c r="E484" s="328"/>
    </row>
    <row r="485" spans="1:5" s="268" customFormat="1" ht="12">
      <c r="A485" s="274"/>
      <c r="E485" s="328"/>
    </row>
    <row r="486" spans="1:5" s="268" customFormat="1" ht="12">
      <c r="A486" s="274"/>
      <c r="E486" s="328"/>
    </row>
    <row r="487" spans="1:5" s="268" customFormat="1" ht="12">
      <c r="A487" s="274"/>
      <c r="E487" s="328"/>
    </row>
    <row r="488" spans="1:5" s="268" customFormat="1" ht="12">
      <c r="A488" s="274"/>
      <c r="E488" s="328"/>
    </row>
    <row r="489" spans="1:5" s="268" customFormat="1" ht="12">
      <c r="A489" s="274"/>
      <c r="E489" s="328"/>
    </row>
    <row r="490" spans="1:5" s="268" customFormat="1" ht="12">
      <c r="A490" s="274"/>
      <c r="E490" s="328"/>
    </row>
    <row r="491" s="268" customFormat="1" ht="12">
      <c r="E491" s="328"/>
    </row>
    <row r="501" spans="1:15" ht="12">
      <c r="A501" s="275"/>
      <c r="B501" s="275"/>
      <c r="C501" s="275"/>
      <c r="D501" s="275"/>
      <c r="F501" s="275"/>
      <c r="H501" s="275"/>
      <c r="L501" s="275"/>
      <c r="M501" s="275"/>
      <c r="O501" s="275"/>
    </row>
    <row r="502" spans="1:15" ht="12">
      <c r="A502" s="275"/>
      <c r="B502" s="275"/>
      <c r="C502" s="275"/>
      <c r="D502" s="275"/>
      <c r="F502" s="275"/>
      <c r="H502" s="275"/>
      <c r="L502" s="275"/>
      <c r="M502" s="275"/>
      <c r="O502" s="275"/>
    </row>
    <row r="503" spans="1:15" ht="12">
      <c r="A503" s="275"/>
      <c r="B503" s="275"/>
      <c r="C503" s="275"/>
      <c r="D503" s="275"/>
      <c r="F503" s="275"/>
      <c r="H503" s="275"/>
      <c r="L503" s="275"/>
      <c r="M503" s="275"/>
      <c r="O503" s="275"/>
    </row>
    <row r="504" spans="1:15" ht="12">
      <c r="A504" s="275"/>
      <c r="B504" s="275"/>
      <c r="C504" s="275"/>
      <c r="D504" s="275"/>
      <c r="F504" s="275"/>
      <c r="H504" s="275"/>
      <c r="L504" s="275"/>
      <c r="M504" s="275"/>
      <c r="O504" s="275"/>
    </row>
    <row r="505" spans="1:15" ht="12">
      <c r="A505" s="275"/>
      <c r="B505" s="275"/>
      <c r="C505" s="275"/>
      <c r="D505" s="275"/>
      <c r="F505" s="275"/>
      <c r="H505" s="275"/>
      <c r="L505" s="275"/>
      <c r="M505" s="275"/>
      <c r="O505" s="275"/>
    </row>
    <row r="506" spans="1:15" ht="12">
      <c r="A506" s="275"/>
      <c r="B506" s="275"/>
      <c r="C506" s="275"/>
      <c r="D506" s="275"/>
      <c r="F506" s="275"/>
      <c r="H506" s="275"/>
      <c r="L506" s="275"/>
      <c r="M506" s="275"/>
      <c r="O506" s="275"/>
    </row>
    <row r="507" spans="1:15" ht="12">
      <c r="A507" s="275"/>
      <c r="B507" s="275"/>
      <c r="C507" s="275"/>
      <c r="D507" s="275"/>
      <c r="F507" s="275"/>
      <c r="H507" s="275"/>
      <c r="L507" s="275"/>
      <c r="M507" s="275"/>
      <c r="O507" s="275"/>
    </row>
    <row r="508" spans="1:15" ht="12">
      <c r="A508" s="275"/>
      <c r="B508" s="275"/>
      <c r="C508" s="275"/>
      <c r="D508" s="275"/>
      <c r="F508" s="275"/>
      <c r="H508" s="275"/>
      <c r="L508" s="275"/>
      <c r="M508" s="275"/>
      <c r="O508" s="275"/>
    </row>
    <row r="509" spans="1:15" ht="12">
      <c r="A509" s="275"/>
      <c r="B509" s="275"/>
      <c r="C509" s="275"/>
      <c r="D509" s="275"/>
      <c r="F509" s="275"/>
      <c r="H509" s="275"/>
      <c r="L509" s="275"/>
      <c r="M509" s="275"/>
      <c r="O509" s="275"/>
    </row>
    <row r="510" spans="1:15" ht="12">
      <c r="A510" s="275"/>
      <c r="B510" s="275"/>
      <c r="C510" s="275"/>
      <c r="D510" s="275"/>
      <c r="F510" s="275"/>
      <c r="H510" s="275"/>
      <c r="L510" s="275"/>
      <c r="M510" s="275"/>
      <c r="O510" s="275"/>
    </row>
    <row r="511" spans="1:15" ht="12">
      <c r="A511" s="275"/>
      <c r="B511" s="275"/>
      <c r="C511" s="275"/>
      <c r="D511" s="275"/>
      <c r="F511" s="275"/>
      <c r="H511" s="275"/>
      <c r="L511" s="275"/>
      <c r="M511" s="275"/>
      <c r="O511" s="275"/>
    </row>
    <row r="512" spans="1:15" ht="12">
      <c r="A512" s="275"/>
      <c r="B512" s="275"/>
      <c r="C512" s="275"/>
      <c r="D512" s="275"/>
      <c r="F512" s="275"/>
      <c r="H512" s="275"/>
      <c r="L512" s="275"/>
      <c r="M512" s="275"/>
      <c r="O512" s="275"/>
    </row>
    <row r="513" spans="1:15" ht="12">
      <c r="A513" s="275"/>
      <c r="B513" s="275"/>
      <c r="C513" s="275"/>
      <c r="D513" s="275"/>
      <c r="F513" s="275"/>
      <c r="H513" s="275"/>
      <c r="L513" s="275"/>
      <c r="M513" s="275"/>
      <c r="O513" s="275"/>
    </row>
    <row r="514" spans="1:15" ht="12">
      <c r="A514" s="275"/>
      <c r="B514" s="275"/>
      <c r="C514" s="275"/>
      <c r="D514" s="275"/>
      <c r="F514" s="275"/>
      <c r="H514" s="275"/>
      <c r="L514" s="275"/>
      <c r="M514" s="275"/>
      <c r="O514" s="275"/>
    </row>
    <row r="515" spans="1:15" ht="12">
      <c r="A515" s="275"/>
      <c r="B515" s="275"/>
      <c r="C515" s="275"/>
      <c r="D515" s="275"/>
      <c r="F515" s="275"/>
      <c r="H515" s="275"/>
      <c r="L515" s="275"/>
      <c r="M515" s="275"/>
      <c r="O515" s="275"/>
    </row>
    <row r="516" spans="1:15" ht="12">
      <c r="A516" s="275"/>
      <c r="B516" s="275"/>
      <c r="C516" s="275"/>
      <c r="D516" s="275"/>
      <c r="F516" s="275"/>
      <c r="H516" s="275"/>
      <c r="L516" s="275"/>
      <c r="M516" s="275"/>
      <c r="O516" s="275"/>
    </row>
    <row r="517" spans="1:15" ht="12">
      <c r="A517" s="275"/>
      <c r="B517" s="275"/>
      <c r="C517" s="275"/>
      <c r="D517" s="275"/>
      <c r="F517" s="275"/>
      <c r="H517" s="275"/>
      <c r="L517" s="275"/>
      <c r="M517" s="275"/>
      <c r="O517" s="275"/>
    </row>
    <row r="518" spans="1:15" ht="12">
      <c r="A518" s="275"/>
      <c r="B518" s="275"/>
      <c r="C518" s="275"/>
      <c r="D518" s="275"/>
      <c r="F518" s="275"/>
      <c r="H518" s="275"/>
      <c r="L518" s="275"/>
      <c r="M518" s="275"/>
      <c r="O518" s="275"/>
    </row>
    <row r="519" spans="1:15" ht="12">
      <c r="A519" s="275"/>
      <c r="B519" s="275"/>
      <c r="C519" s="275"/>
      <c r="D519" s="275"/>
      <c r="F519" s="275"/>
      <c r="H519" s="275"/>
      <c r="L519" s="275"/>
      <c r="M519" s="275"/>
      <c r="O519" s="275"/>
    </row>
    <row r="520" spans="1:15" ht="12">
      <c r="A520" s="275"/>
      <c r="B520" s="275"/>
      <c r="C520" s="275"/>
      <c r="D520" s="275"/>
      <c r="F520" s="275"/>
      <c r="H520" s="275"/>
      <c r="L520" s="275"/>
      <c r="M520" s="275"/>
      <c r="O520" s="275"/>
    </row>
    <row r="521" spans="1:15" ht="12">
      <c r="A521" s="275"/>
      <c r="B521" s="275"/>
      <c r="C521" s="275"/>
      <c r="D521" s="275"/>
      <c r="F521" s="275"/>
      <c r="H521" s="275"/>
      <c r="L521" s="275"/>
      <c r="M521" s="275"/>
      <c r="O521" s="275"/>
    </row>
    <row r="522" spans="1:15" ht="12">
      <c r="A522" s="275"/>
      <c r="B522" s="275"/>
      <c r="C522" s="275"/>
      <c r="D522" s="275"/>
      <c r="F522" s="275"/>
      <c r="H522" s="275"/>
      <c r="L522" s="275"/>
      <c r="M522" s="275"/>
      <c r="O522" s="275"/>
    </row>
    <row r="523" spans="1:15" ht="12">
      <c r="A523" s="275"/>
      <c r="B523" s="275"/>
      <c r="C523" s="275"/>
      <c r="D523" s="275"/>
      <c r="F523" s="275"/>
      <c r="H523" s="275"/>
      <c r="L523" s="275"/>
      <c r="M523" s="275"/>
      <c r="O523" s="275"/>
    </row>
    <row r="524" spans="1:15" ht="12">
      <c r="A524" s="275"/>
      <c r="B524" s="275"/>
      <c r="C524" s="275"/>
      <c r="D524" s="275"/>
      <c r="F524" s="275"/>
      <c r="H524" s="275"/>
      <c r="L524" s="275"/>
      <c r="M524" s="275"/>
      <c r="O524" s="275"/>
    </row>
  </sheetData>
  <sheetProtection/>
  <protectedRanges>
    <protectedRange password="D8A5" sqref="P491:Q65524 P2:P168 N492:N65524 K492:K65524 I25:K490 I2:J21 L2:L21 P1:Q1 Q2:Q21 N1:N21 K1:K21 I22:K23 A1:A21 G1:H21 A492:A65524 G492:H65524 B169:H490" name="範囲1"/>
  </protectedRanges>
  <conditionalFormatting sqref="J2:J21 M2:M21">
    <cfRule type="expression" priority="1" dxfId="2" stopIfTrue="1">
      <formula>I2=""</formula>
    </cfRule>
    <cfRule type="expression" priority="2" dxfId="0" stopIfTrue="1">
      <formula>AND(J2="",OR($L2="１００Ｍ",$L2="２００Ｍ",$L2="１００ＭＨ",$L2="１１０ＭＨ",$L2="走幅跳"))</formula>
    </cfRule>
  </conditionalFormatting>
  <dataValidations count="1">
    <dataValidation type="list" allowBlank="1" showInputMessage="1" showErrorMessage="1" sqref="A22:A490">
      <formula1>#REF!</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0000"/>
  </sheetPr>
  <dimension ref="A1:Y524"/>
  <sheetViews>
    <sheetView zoomScalePageLayoutView="0" workbookViewId="0" topLeftCell="A1">
      <selection activeCell="L29" sqref="L29"/>
    </sheetView>
  </sheetViews>
  <sheetFormatPr defaultColWidth="8.875" defaultRowHeight="13.5"/>
  <cols>
    <col min="1" max="1" width="5.25390625" style="269" customWidth="1"/>
    <col min="2" max="2" width="6.25390625" style="275" customWidth="1"/>
    <col min="3" max="3" width="14.125" style="269" customWidth="1"/>
    <col min="4" max="4" width="13.125" style="269" customWidth="1"/>
    <col min="5" max="5" width="4.25390625" style="329" customWidth="1"/>
    <col min="6" max="6" width="10.00390625" style="269" customWidth="1"/>
    <col min="7" max="7" width="13.50390625" style="275" customWidth="1"/>
    <col min="8" max="8" width="10.125" style="269" customWidth="1"/>
    <col min="9" max="9" width="8.50390625" style="275" customWidth="1"/>
    <col min="10" max="10" width="7.375" style="275" customWidth="1"/>
    <col min="11" max="11" width="10.125" style="275" customWidth="1"/>
    <col min="12" max="12" width="8.50390625" style="269" customWidth="1"/>
    <col min="13" max="13" width="7.375" style="269" customWidth="1"/>
    <col min="14" max="14" width="8.875" style="275" customWidth="1"/>
    <col min="15" max="15" width="8.50390625" style="269" customWidth="1"/>
    <col min="16" max="16" width="8.375" style="269" hidden="1" customWidth="1"/>
    <col min="17" max="17" width="11.875" style="275" hidden="1" customWidth="1"/>
    <col min="18" max="18" width="8.375" style="269" hidden="1" customWidth="1"/>
    <col min="19" max="19" width="9.375" style="269" hidden="1" customWidth="1"/>
    <col min="20" max="20" width="6.25390625" style="275" hidden="1" customWidth="1"/>
    <col min="21" max="21" width="12.00390625" style="275" hidden="1" customWidth="1"/>
    <col min="22" max="22" width="8.375" style="269" hidden="1" customWidth="1"/>
    <col min="23" max="23" width="9.375" style="269" hidden="1" customWidth="1"/>
    <col min="24" max="24" width="6.25390625" style="275" hidden="1" customWidth="1"/>
    <col min="25" max="25" width="5.625" style="275" customWidth="1"/>
    <col min="26" max="26" width="10.875" style="275" customWidth="1"/>
    <col min="27" max="16384" width="8.875" style="275" customWidth="1"/>
  </cols>
  <sheetData>
    <row r="1" spans="1:25" s="267" customFormat="1" ht="15.75" customHeight="1">
      <c r="A1" s="336" t="s">
        <v>167</v>
      </c>
      <c r="B1" s="337" t="s">
        <v>312</v>
      </c>
      <c r="C1" s="336" t="s">
        <v>164</v>
      </c>
      <c r="D1" s="338" t="s">
        <v>311</v>
      </c>
      <c r="E1" s="339" t="s">
        <v>170</v>
      </c>
      <c r="F1" s="338" t="s">
        <v>171</v>
      </c>
      <c r="G1" s="338" t="s">
        <v>163</v>
      </c>
      <c r="H1" s="340" t="s">
        <v>172</v>
      </c>
      <c r="I1" s="341" t="s">
        <v>174</v>
      </c>
      <c r="J1" s="341" t="s">
        <v>282</v>
      </c>
      <c r="K1" s="340" t="s">
        <v>175</v>
      </c>
      <c r="L1" s="341" t="s">
        <v>174</v>
      </c>
      <c r="M1" s="341" t="s">
        <v>282</v>
      </c>
      <c r="N1" s="340" t="s">
        <v>176</v>
      </c>
      <c r="O1" s="341" t="s">
        <v>174</v>
      </c>
      <c r="P1" s="265"/>
      <c r="Q1" s="263" t="s">
        <v>177</v>
      </c>
      <c r="R1" s="263" t="s">
        <v>173</v>
      </c>
      <c r="S1" s="264" t="s">
        <v>174</v>
      </c>
      <c r="T1" s="263" t="s">
        <v>178</v>
      </c>
      <c r="U1" s="263" t="s">
        <v>179</v>
      </c>
      <c r="V1" s="263" t="s">
        <v>173</v>
      </c>
      <c r="W1" s="264" t="s">
        <v>174</v>
      </c>
      <c r="X1" s="263" t="s">
        <v>178</v>
      </c>
      <c r="Y1" s="266"/>
    </row>
    <row r="2" spans="1:25" s="268" customFormat="1" ht="12">
      <c r="A2" s="331">
        <v>1</v>
      </c>
      <c r="B2" s="332"/>
      <c r="C2" s="332" t="str">
        <f>CONCATENATE('女子申込書'!D9,"  ",'女子申込書'!E9)</f>
        <v>  </v>
      </c>
      <c r="D2" s="332" t="str">
        <f>CONCATENATE('女子申込書'!D8,"  ",'女子申込書'!E8)</f>
        <v>  </v>
      </c>
      <c r="E2" s="333">
        <f>'女子申込書'!$K$8</f>
        <v>0</v>
      </c>
      <c r="F2" s="334" t="str">
        <f>'女子申込書'!$K$2</f>
        <v>札幌</v>
      </c>
      <c r="G2" s="332">
        <f>'女子申込書'!$K$4</f>
        <v>0</v>
      </c>
      <c r="H2" s="332">
        <f>'女子申込書'!$L$8</f>
        <v>0</v>
      </c>
      <c r="I2" s="335">
        <f>'女子申込書'!$V$8</f>
      </c>
      <c r="J2" s="364">
        <f>'女子申込書'!$AD$8</f>
        <v>0</v>
      </c>
      <c r="K2" s="332">
        <f>'女子申込書'!$L$9</f>
        <v>0</v>
      </c>
      <c r="L2" s="335">
        <f>'女子申込書'!$V$9</f>
      </c>
      <c r="M2" s="365">
        <f>'女子申込書'!$AD$9</f>
        <v>0</v>
      </c>
      <c r="N2" s="332">
        <f>'女子申込書'!$N$8</f>
        <v>0</v>
      </c>
      <c r="O2" s="366">
        <f>IF(N2="○",'女子申込書'!$V$51,"")</f>
      </c>
      <c r="P2" s="273"/>
      <c r="Q2" s="270">
        <f>IF(R2=0,"",VLOOKUP(R2,#REF!,2,0))</f>
      </c>
      <c r="R2" s="271"/>
      <c r="S2" s="272"/>
      <c r="T2" s="270"/>
      <c r="U2" s="270">
        <f>IF(V2=0,"",VLOOKUP(V2,#REF!,2,0))</f>
      </c>
      <c r="V2" s="271"/>
      <c r="W2" s="272"/>
      <c r="X2" s="270"/>
      <c r="Y2" s="274"/>
    </row>
    <row r="3" spans="1:25" s="268" customFormat="1" ht="12">
      <c r="A3" s="331">
        <v>2</v>
      </c>
      <c r="B3" s="332"/>
      <c r="C3" s="332" t="str">
        <f>CONCATENATE('女子申込書'!D11,"  ",'女子申込書'!E11)</f>
        <v>  </v>
      </c>
      <c r="D3" s="332" t="str">
        <f>CONCATENATE('女子申込書'!D10,"  ",'女子申込書'!E10)</f>
        <v>  </v>
      </c>
      <c r="E3" s="333">
        <f>'女子申込書'!$K$10</f>
        <v>0</v>
      </c>
      <c r="F3" s="334" t="str">
        <f>'女子申込書'!$K$2</f>
        <v>札幌</v>
      </c>
      <c r="G3" s="332">
        <f>'女子申込書'!$K$4</f>
        <v>0</v>
      </c>
      <c r="H3" s="332">
        <f>'女子申込書'!$L$10</f>
        <v>0</v>
      </c>
      <c r="I3" s="335">
        <f>'女子申込書'!$V$10</f>
      </c>
      <c r="J3" s="364">
        <f>'女子申込書'!$AD$10</f>
        <v>0</v>
      </c>
      <c r="K3" s="332">
        <f>'女子申込書'!$L$11</f>
        <v>0</v>
      </c>
      <c r="L3" s="335">
        <f>'女子申込書'!$V$11</f>
      </c>
      <c r="M3" s="365">
        <f>'女子申込書'!$AD$11</f>
        <v>0</v>
      </c>
      <c r="N3" s="332">
        <f>'女子申込書'!$N$10</f>
        <v>0</v>
      </c>
      <c r="O3" s="366">
        <f>IF(N3="○",'女子申込書'!$V$51,"")</f>
      </c>
      <c r="P3" s="273"/>
      <c r="Q3" s="270">
        <f>IF(R3=0,"",VLOOKUP(R3,#REF!,2,0))</f>
      </c>
      <c r="R3" s="271"/>
      <c r="S3" s="272"/>
      <c r="T3" s="270"/>
      <c r="U3" s="270">
        <f>IF(V3=0,"",VLOOKUP(V3,#REF!,2,0))</f>
      </c>
      <c r="V3" s="271"/>
      <c r="W3" s="272"/>
      <c r="X3" s="270"/>
      <c r="Y3" s="274"/>
    </row>
    <row r="4" spans="1:25" s="268" customFormat="1" ht="12">
      <c r="A4" s="331">
        <v>3</v>
      </c>
      <c r="B4" s="332"/>
      <c r="C4" s="332" t="str">
        <f>CONCATENATE('女子申込書'!D13,"  ",'女子申込書'!E13)</f>
        <v>  </v>
      </c>
      <c r="D4" s="332" t="str">
        <f>CONCATENATE('女子申込書'!D12,"  ",'女子申込書'!E12)</f>
        <v>  </v>
      </c>
      <c r="E4" s="333">
        <f>'女子申込書'!$K$12</f>
        <v>0</v>
      </c>
      <c r="F4" s="334" t="str">
        <f>'女子申込書'!$K$2</f>
        <v>札幌</v>
      </c>
      <c r="G4" s="332">
        <f>'女子申込書'!$K$4</f>
        <v>0</v>
      </c>
      <c r="H4" s="332">
        <f>'女子申込書'!$L$12</f>
        <v>0</v>
      </c>
      <c r="I4" s="335">
        <f>'女子申込書'!$V$12</f>
      </c>
      <c r="J4" s="364">
        <f>'女子申込書'!$AD$12</f>
        <v>0</v>
      </c>
      <c r="K4" s="332">
        <f>'女子申込書'!$L$13</f>
        <v>0</v>
      </c>
      <c r="L4" s="335">
        <f>'女子申込書'!$V$13</f>
      </c>
      <c r="M4" s="365">
        <f>'女子申込書'!$AD$13</f>
        <v>0</v>
      </c>
      <c r="N4" s="332">
        <f>'女子申込書'!$N$12</f>
        <v>0</v>
      </c>
      <c r="O4" s="366">
        <f>IF(N4="○",'女子申込書'!$V$51,"")</f>
      </c>
      <c r="P4" s="273"/>
      <c r="Q4" s="270">
        <f>IF(R4=0,"",VLOOKUP(R4,#REF!,2,0))</f>
      </c>
      <c r="R4" s="271"/>
      <c r="S4" s="272"/>
      <c r="T4" s="270"/>
      <c r="U4" s="270">
        <f>IF(V4=0,"",VLOOKUP(V4,#REF!,2,0))</f>
      </c>
      <c r="V4" s="271"/>
      <c r="W4" s="272"/>
      <c r="X4" s="270"/>
      <c r="Y4" s="274"/>
    </row>
    <row r="5" spans="1:25" s="268" customFormat="1" ht="12">
      <c r="A5" s="331">
        <v>4</v>
      </c>
      <c r="B5" s="332"/>
      <c r="C5" s="332" t="str">
        <f>CONCATENATE('女子申込書'!D15,"  ",'女子申込書'!E15)</f>
        <v>  </v>
      </c>
      <c r="D5" s="332" t="str">
        <f>CONCATENATE('女子申込書'!D14,"  ",'女子申込書'!E14)</f>
        <v>  </v>
      </c>
      <c r="E5" s="333">
        <f>'女子申込書'!$K$14</f>
        <v>0</v>
      </c>
      <c r="F5" s="334" t="str">
        <f>'女子申込書'!$K$2</f>
        <v>札幌</v>
      </c>
      <c r="G5" s="332">
        <f>'女子申込書'!$K$4</f>
        <v>0</v>
      </c>
      <c r="H5" s="332">
        <f>'女子申込書'!$L$14</f>
        <v>0</v>
      </c>
      <c r="I5" s="335">
        <f>'女子申込書'!$V$14</f>
      </c>
      <c r="J5" s="364">
        <f>'女子申込書'!$AD$14</f>
        <v>0</v>
      </c>
      <c r="K5" s="332">
        <f>'女子申込書'!$L$15</f>
        <v>0</v>
      </c>
      <c r="L5" s="335">
        <f>'女子申込書'!$V$15</f>
      </c>
      <c r="M5" s="365">
        <f>'女子申込書'!$AD$15</f>
        <v>0</v>
      </c>
      <c r="N5" s="332">
        <f>'女子申込書'!$N$14</f>
        <v>0</v>
      </c>
      <c r="O5" s="366">
        <f>IF(N5="○",'女子申込書'!$V$51,"")</f>
      </c>
      <c r="P5" s="273"/>
      <c r="Q5" s="270">
        <f>IF(R5=0,"",VLOOKUP(R5,#REF!,2,0))</f>
      </c>
      <c r="R5" s="271"/>
      <c r="S5" s="272"/>
      <c r="T5" s="270"/>
      <c r="U5" s="270">
        <f>IF(V5=0,"",VLOOKUP(V5,#REF!,2,0))</f>
      </c>
      <c r="V5" s="271"/>
      <c r="W5" s="272"/>
      <c r="X5" s="270"/>
      <c r="Y5" s="274"/>
    </row>
    <row r="6" spans="1:25" s="268" customFormat="1" ht="12">
      <c r="A6" s="331">
        <v>5</v>
      </c>
      <c r="B6" s="332"/>
      <c r="C6" s="332" t="str">
        <f>CONCATENATE('女子申込書'!D17,"  ",'女子申込書'!E17)</f>
        <v>  </v>
      </c>
      <c r="D6" s="332" t="str">
        <f>CONCATENATE('女子申込書'!D16,"  ",'女子申込書'!E16)</f>
        <v>  </v>
      </c>
      <c r="E6" s="333">
        <f>'女子申込書'!$K$16</f>
        <v>0</v>
      </c>
      <c r="F6" s="334" t="str">
        <f>'女子申込書'!$K$2</f>
        <v>札幌</v>
      </c>
      <c r="G6" s="332">
        <f>'女子申込書'!$K$4</f>
        <v>0</v>
      </c>
      <c r="H6" s="332">
        <f>'女子申込書'!$L$16</f>
        <v>0</v>
      </c>
      <c r="I6" s="335">
        <f>'女子申込書'!$V$16</f>
      </c>
      <c r="J6" s="364">
        <f>'女子申込書'!$AD$16</f>
        <v>0</v>
      </c>
      <c r="K6" s="332">
        <f>'女子申込書'!$L$17</f>
        <v>0</v>
      </c>
      <c r="L6" s="335">
        <f>'女子申込書'!$V$17</f>
      </c>
      <c r="M6" s="365">
        <f>'女子申込書'!$AD$17</f>
        <v>0</v>
      </c>
      <c r="N6" s="332">
        <f>'女子申込書'!$N$16</f>
        <v>0</v>
      </c>
      <c r="O6" s="366">
        <f>IF(N6="○",'女子申込書'!$V$51,"")</f>
      </c>
      <c r="P6" s="273"/>
      <c r="Q6" s="270">
        <f>IF(R6=0,"",VLOOKUP(R6,#REF!,2,0))</f>
      </c>
      <c r="R6" s="271"/>
      <c r="S6" s="272"/>
      <c r="T6" s="270"/>
      <c r="U6" s="270">
        <f>IF(V6=0,"",VLOOKUP(V6,#REF!,2,0))</f>
      </c>
      <c r="V6" s="271"/>
      <c r="W6" s="272"/>
      <c r="X6" s="270"/>
      <c r="Y6" s="274"/>
    </row>
    <row r="7" spans="1:25" s="268" customFormat="1" ht="12">
      <c r="A7" s="331">
        <v>6</v>
      </c>
      <c r="B7" s="332"/>
      <c r="C7" s="332" t="str">
        <f>CONCATENATE('女子申込書'!D19,"  ",'女子申込書'!E19)</f>
        <v>  </v>
      </c>
      <c r="D7" s="332" t="str">
        <f>CONCATENATE('女子申込書'!D18,"  ",'女子申込書'!E18)</f>
        <v>  </v>
      </c>
      <c r="E7" s="333">
        <f>'女子申込書'!$K$18</f>
        <v>0</v>
      </c>
      <c r="F7" s="334" t="str">
        <f>'女子申込書'!$K$2</f>
        <v>札幌</v>
      </c>
      <c r="G7" s="332">
        <f>'女子申込書'!$K$4</f>
        <v>0</v>
      </c>
      <c r="H7" s="332">
        <f>'女子申込書'!$L$18</f>
        <v>0</v>
      </c>
      <c r="I7" s="335">
        <f>'女子申込書'!$V$18</f>
      </c>
      <c r="J7" s="364">
        <f>'女子申込書'!$AD$18</f>
        <v>0</v>
      </c>
      <c r="K7" s="332">
        <f>'女子申込書'!$L$19</f>
        <v>0</v>
      </c>
      <c r="L7" s="335">
        <f>'女子申込書'!$V$19</f>
      </c>
      <c r="M7" s="365">
        <f>'女子申込書'!$AD$19</f>
        <v>0</v>
      </c>
      <c r="N7" s="332">
        <f>'女子申込書'!$N$18</f>
        <v>0</v>
      </c>
      <c r="O7" s="366">
        <f>IF(N7="○",'女子申込書'!$V$51,"")</f>
      </c>
      <c r="P7" s="273"/>
      <c r="Q7" s="270">
        <f>IF(R7=0,"",VLOOKUP(R7,#REF!,2,0))</f>
      </c>
      <c r="R7" s="271"/>
      <c r="S7" s="272"/>
      <c r="T7" s="270"/>
      <c r="U7" s="270">
        <f>IF(V7=0,"",VLOOKUP(V7,#REF!,2,0))</f>
      </c>
      <c r="V7" s="271"/>
      <c r="W7" s="272"/>
      <c r="X7" s="270"/>
      <c r="Y7" s="274"/>
    </row>
    <row r="8" spans="1:25" s="268" customFormat="1" ht="12">
      <c r="A8" s="331">
        <v>7</v>
      </c>
      <c r="B8" s="332"/>
      <c r="C8" s="332" t="str">
        <f>CONCATENATE('女子申込書'!D21,"  ",'女子申込書'!E21)</f>
        <v>  </v>
      </c>
      <c r="D8" s="332" t="str">
        <f>CONCATENATE('女子申込書'!D20,"  ",'女子申込書'!E20)</f>
        <v>  </v>
      </c>
      <c r="E8" s="333">
        <f>'女子申込書'!$K$20</f>
        <v>0</v>
      </c>
      <c r="F8" s="334" t="str">
        <f>'女子申込書'!$K$2</f>
        <v>札幌</v>
      </c>
      <c r="G8" s="332">
        <f>'女子申込書'!$K$4</f>
        <v>0</v>
      </c>
      <c r="H8" s="332">
        <f>'女子申込書'!$L$20</f>
        <v>0</v>
      </c>
      <c r="I8" s="335">
        <f>'女子申込書'!$V$20</f>
      </c>
      <c r="J8" s="364">
        <f>'女子申込書'!$AD$20</f>
        <v>0</v>
      </c>
      <c r="K8" s="332">
        <f>'女子申込書'!$L$21</f>
        <v>0</v>
      </c>
      <c r="L8" s="335">
        <f>'女子申込書'!$V$21</f>
      </c>
      <c r="M8" s="365">
        <f>'女子申込書'!$AD$21</f>
        <v>0</v>
      </c>
      <c r="N8" s="332">
        <f>'女子申込書'!$N$20</f>
        <v>0</v>
      </c>
      <c r="O8" s="366">
        <f>IF(N8="○",'女子申込書'!$V$51,"")</f>
      </c>
      <c r="P8" s="273"/>
      <c r="Q8" s="270">
        <f>IF(R8=0,"",VLOOKUP(R8,#REF!,2,0))</f>
      </c>
      <c r="R8" s="271"/>
      <c r="S8" s="272"/>
      <c r="T8" s="270"/>
      <c r="U8" s="270">
        <f>IF(V8=0,"",VLOOKUP(V8,#REF!,2,0))</f>
      </c>
      <c r="V8" s="271"/>
      <c r="W8" s="272"/>
      <c r="X8" s="270"/>
      <c r="Y8" s="274"/>
    </row>
    <row r="9" spans="1:25" s="268" customFormat="1" ht="12">
      <c r="A9" s="331">
        <v>8</v>
      </c>
      <c r="B9" s="332"/>
      <c r="C9" s="332" t="str">
        <f>CONCATENATE('女子申込書'!D23,"  ",'女子申込書'!E23)</f>
        <v>  </v>
      </c>
      <c r="D9" s="332" t="str">
        <f>CONCATENATE('女子申込書'!D22,"  ",'女子申込書'!E22)</f>
        <v>  </v>
      </c>
      <c r="E9" s="333">
        <f>'女子申込書'!$K$22</f>
        <v>0</v>
      </c>
      <c r="F9" s="334" t="str">
        <f>'女子申込書'!$K$2</f>
        <v>札幌</v>
      </c>
      <c r="G9" s="332">
        <f>'女子申込書'!$K$4</f>
        <v>0</v>
      </c>
      <c r="H9" s="332">
        <f>'女子申込書'!$L$22</f>
        <v>0</v>
      </c>
      <c r="I9" s="335">
        <f>'女子申込書'!$V$22</f>
      </c>
      <c r="J9" s="364">
        <f>'女子申込書'!$AD$22</f>
        <v>0</v>
      </c>
      <c r="K9" s="332">
        <f>'女子申込書'!$L$23</f>
        <v>0</v>
      </c>
      <c r="L9" s="335">
        <f>'女子申込書'!$V$23</f>
      </c>
      <c r="M9" s="365">
        <f>'女子申込書'!$AD$23</f>
        <v>0</v>
      </c>
      <c r="N9" s="332">
        <f>'女子申込書'!$N$22</f>
        <v>0</v>
      </c>
      <c r="O9" s="366">
        <f>IF(N9="○",'女子申込書'!$V$51,"")</f>
      </c>
      <c r="P9" s="273"/>
      <c r="Q9" s="270">
        <f>IF(R9=0,"",VLOOKUP(R9,#REF!,2,0))</f>
      </c>
      <c r="R9" s="271"/>
      <c r="S9" s="272"/>
      <c r="T9" s="270"/>
      <c r="U9" s="270">
        <f>IF(V9=0,"",VLOOKUP(V9,#REF!,2,0))</f>
      </c>
      <c r="V9" s="271"/>
      <c r="W9" s="272"/>
      <c r="X9" s="270"/>
      <c r="Y9" s="274"/>
    </row>
    <row r="10" spans="1:25" s="268" customFormat="1" ht="12">
      <c r="A10" s="331">
        <v>9</v>
      </c>
      <c r="B10" s="332"/>
      <c r="C10" s="332" t="str">
        <f>CONCATENATE('女子申込書'!D25,"  ",'女子申込書'!E25)</f>
        <v>  </v>
      </c>
      <c r="D10" s="332" t="str">
        <f>CONCATENATE('女子申込書'!D24,"  ",'女子申込書'!E24)</f>
        <v>  </v>
      </c>
      <c r="E10" s="333">
        <f>'女子申込書'!$K$24</f>
        <v>0</v>
      </c>
      <c r="F10" s="334" t="str">
        <f>'女子申込書'!$K$2</f>
        <v>札幌</v>
      </c>
      <c r="G10" s="332">
        <f>'女子申込書'!$K$4</f>
        <v>0</v>
      </c>
      <c r="H10" s="332">
        <f>'女子申込書'!$L$24</f>
        <v>0</v>
      </c>
      <c r="I10" s="335">
        <f>'女子申込書'!$V$24</f>
      </c>
      <c r="J10" s="364">
        <f>'女子申込書'!$AD$24</f>
        <v>0</v>
      </c>
      <c r="K10" s="332">
        <f>'女子申込書'!$L$25</f>
        <v>0</v>
      </c>
      <c r="L10" s="335">
        <f>'女子申込書'!$V$25</f>
      </c>
      <c r="M10" s="365">
        <f>'女子申込書'!$AD$25</f>
        <v>0</v>
      </c>
      <c r="N10" s="332">
        <f>'女子申込書'!$N$24</f>
        <v>0</v>
      </c>
      <c r="O10" s="366">
        <f>IF(N10="○",'女子申込書'!$V$51,"")</f>
      </c>
      <c r="P10" s="273"/>
      <c r="Q10" s="270">
        <f>IF(R10=0,"",VLOOKUP(R10,#REF!,2,0))</f>
      </c>
      <c r="R10" s="271"/>
      <c r="S10" s="272"/>
      <c r="T10" s="270"/>
      <c r="U10" s="270">
        <f>IF(V10=0,"",VLOOKUP(V10,#REF!,2,0))</f>
      </c>
      <c r="V10" s="271"/>
      <c r="W10" s="272"/>
      <c r="X10" s="270"/>
      <c r="Y10" s="274"/>
    </row>
    <row r="11" spans="1:25" s="268" customFormat="1" ht="12">
      <c r="A11" s="331">
        <v>10</v>
      </c>
      <c r="B11" s="332"/>
      <c r="C11" s="332" t="str">
        <f>CONCATENATE('女子申込書'!D27,"  ",'女子申込書'!E27)</f>
        <v>  </v>
      </c>
      <c r="D11" s="332" t="str">
        <f>CONCATENATE('女子申込書'!D26,"  ",'女子申込書'!E26)</f>
        <v>  </v>
      </c>
      <c r="E11" s="333">
        <f>'女子申込書'!$K$26</f>
        <v>0</v>
      </c>
      <c r="F11" s="334" t="str">
        <f>'女子申込書'!$K$2</f>
        <v>札幌</v>
      </c>
      <c r="G11" s="332">
        <f>'女子申込書'!$K$4</f>
        <v>0</v>
      </c>
      <c r="H11" s="332">
        <f>'女子申込書'!$L$26</f>
        <v>0</v>
      </c>
      <c r="I11" s="335">
        <f>'女子申込書'!$V$26</f>
      </c>
      <c r="J11" s="364">
        <f>'女子申込書'!$AD$26</f>
        <v>0</v>
      </c>
      <c r="K11" s="332">
        <f>'女子申込書'!$L$27</f>
        <v>0</v>
      </c>
      <c r="L11" s="335">
        <f>'女子申込書'!$V$27</f>
      </c>
      <c r="M11" s="365">
        <f>'女子申込書'!$AD$27</f>
        <v>0</v>
      </c>
      <c r="N11" s="332">
        <f>'女子申込書'!$N$26</f>
        <v>0</v>
      </c>
      <c r="O11" s="366">
        <f>IF(N11="○",'女子申込書'!$V$51,"")</f>
      </c>
      <c r="P11" s="273"/>
      <c r="Q11" s="270">
        <f>IF(R11=0,"",VLOOKUP(R11,#REF!,2,0))</f>
      </c>
      <c r="R11" s="271"/>
      <c r="S11" s="272"/>
      <c r="T11" s="270"/>
      <c r="U11" s="270">
        <f>IF(V11=0,"",VLOOKUP(V11,#REF!,2,0))</f>
      </c>
      <c r="V11" s="271"/>
      <c r="W11" s="272"/>
      <c r="X11" s="270"/>
      <c r="Y11" s="274"/>
    </row>
    <row r="12" spans="1:25" s="268" customFormat="1" ht="12">
      <c r="A12" s="331">
        <v>11</v>
      </c>
      <c r="B12" s="332"/>
      <c r="C12" s="332" t="str">
        <f>CONCATENATE('女子申込書'!D29,"  ",'女子申込書'!E29)</f>
        <v>  </v>
      </c>
      <c r="D12" s="332" t="str">
        <f>CONCATENATE('女子申込書'!D28,"  ",'女子申込書'!E28)</f>
        <v>  </v>
      </c>
      <c r="E12" s="333">
        <f>'女子申込書'!$K$28</f>
        <v>0</v>
      </c>
      <c r="F12" s="334" t="str">
        <f>'女子申込書'!$K$2</f>
        <v>札幌</v>
      </c>
      <c r="G12" s="332">
        <f>'女子申込書'!$K$4</f>
        <v>0</v>
      </c>
      <c r="H12" s="332">
        <f>'女子申込書'!$L$28</f>
        <v>0</v>
      </c>
      <c r="I12" s="335">
        <f>'女子申込書'!$V$28</f>
      </c>
      <c r="J12" s="364">
        <f>'女子申込書'!$AD$28</f>
        <v>0</v>
      </c>
      <c r="K12" s="332">
        <f>'女子申込書'!$L$29</f>
        <v>0</v>
      </c>
      <c r="L12" s="335">
        <f>'女子申込書'!$V$29</f>
      </c>
      <c r="M12" s="365">
        <f>'女子申込書'!$AD$29</f>
        <v>0</v>
      </c>
      <c r="N12" s="332">
        <f>'女子申込書'!$N$28</f>
        <v>0</v>
      </c>
      <c r="O12" s="366">
        <f>IF(N12="○",'女子申込書'!$V$51,"")</f>
      </c>
      <c r="P12" s="273"/>
      <c r="Q12" s="270">
        <f>IF(R12=0,"",VLOOKUP(R12,#REF!,2,0))</f>
      </c>
      <c r="R12" s="271"/>
      <c r="S12" s="272"/>
      <c r="T12" s="270"/>
      <c r="U12" s="270">
        <f>IF(V12=0,"",VLOOKUP(V12,#REF!,2,0))</f>
      </c>
      <c r="V12" s="271"/>
      <c r="W12" s="272"/>
      <c r="X12" s="270"/>
      <c r="Y12" s="274"/>
    </row>
    <row r="13" spans="1:25" s="268" customFormat="1" ht="12">
      <c r="A13" s="331">
        <v>12</v>
      </c>
      <c r="B13" s="332"/>
      <c r="C13" s="332" t="str">
        <f>CONCATENATE('女子申込書'!D31,"  ",'女子申込書'!E31)</f>
        <v>  </v>
      </c>
      <c r="D13" s="332" t="str">
        <f>CONCATENATE('女子申込書'!D30,"  ",'女子申込書'!E30)</f>
        <v>  </v>
      </c>
      <c r="E13" s="333">
        <f>'女子申込書'!$K$30</f>
        <v>0</v>
      </c>
      <c r="F13" s="334" t="str">
        <f>'女子申込書'!$K$2</f>
        <v>札幌</v>
      </c>
      <c r="G13" s="332">
        <f>'女子申込書'!$K$4</f>
        <v>0</v>
      </c>
      <c r="H13" s="332">
        <f>'女子申込書'!$L$30</f>
        <v>0</v>
      </c>
      <c r="I13" s="335">
        <f>'女子申込書'!$V$30</f>
      </c>
      <c r="J13" s="364">
        <f>'女子申込書'!$AD$30</f>
        <v>0</v>
      </c>
      <c r="K13" s="332">
        <f>'女子申込書'!$L$31</f>
        <v>0</v>
      </c>
      <c r="L13" s="335">
        <f>'女子申込書'!$V$31</f>
      </c>
      <c r="M13" s="365">
        <f>'女子申込書'!$AD$31</f>
        <v>0</v>
      </c>
      <c r="N13" s="332">
        <f>'女子申込書'!$N$30</f>
        <v>0</v>
      </c>
      <c r="O13" s="366">
        <f>IF(N13="○",'女子申込書'!$V$51,"")</f>
      </c>
      <c r="P13" s="273"/>
      <c r="Q13" s="270">
        <f>IF(R13=0,"",VLOOKUP(R13,#REF!,2,0))</f>
      </c>
      <c r="R13" s="271"/>
      <c r="S13" s="272"/>
      <c r="T13" s="270"/>
      <c r="U13" s="270">
        <f>IF(V13=0,"",VLOOKUP(V13,#REF!,2,0))</f>
      </c>
      <c r="V13" s="271"/>
      <c r="W13" s="272"/>
      <c r="X13" s="270"/>
      <c r="Y13" s="274"/>
    </row>
    <row r="14" spans="1:25" s="268" customFormat="1" ht="12">
      <c r="A14" s="331">
        <v>13</v>
      </c>
      <c r="B14" s="332"/>
      <c r="C14" s="332" t="str">
        <f>CONCATENATE('女子申込書'!D33,"  ",'女子申込書'!E33)</f>
        <v>  </v>
      </c>
      <c r="D14" s="332" t="str">
        <f>CONCATENATE('女子申込書'!D32,"  ",'女子申込書'!E32)</f>
        <v>  </v>
      </c>
      <c r="E14" s="333">
        <f>'女子申込書'!$K$32</f>
        <v>0</v>
      </c>
      <c r="F14" s="334" t="str">
        <f>'女子申込書'!$K$2</f>
        <v>札幌</v>
      </c>
      <c r="G14" s="332">
        <f>'女子申込書'!$K$4</f>
        <v>0</v>
      </c>
      <c r="H14" s="332">
        <f>'女子申込書'!$L$32</f>
        <v>0</v>
      </c>
      <c r="I14" s="335">
        <f>'女子申込書'!$V$32</f>
      </c>
      <c r="J14" s="364">
        <f>'女子申込書'!$AD$32</f>
        <v>0</v>
      </c>
      <c r="K14" s="332">
        <f>'女子申込書'!$L$33</f>
        <v>0</v>
      </c>
      <c r="L14" s="335">
        <f>'女子申込書'!$V$33</f>
      </c>
      <c r="M14" s="365">
        <f>'女子申込書'!$AD$33</f>
        <v>0</v>
      </c>
      <c r="N14" s="332">
        <f>'女子申込書'!$N$32</f>
        <v>0</v>
      </c>
      <c r="O14" s="366">
        <f>IF(N14="○",'女子申込書'!$V$51,"")</f>
      </c>
      <c r="P14" s="273"/>
      <c r="Q14" s="270">
        <f>IF(R14=0,"",VLOOKUP(R14,#REF!,2,0))</f>
      </c>
      <c r="R14" s="271"/>
      <c r="S14" s="272"/>
      <c r="T14" s="270"/>
      <c r="U14" s="270">
        <f>IF(V14=0,"",VLOOKUP(V14,#REF!,2,0))</f>
      </c>
      <c r="V14" s="271"/>
      <c r="W14" s="272"/>
      <c r="X14" s="270"/>
      <c r="Y14" s="274"/>
    </row>
    <row r="15" spans="1:25" s="268" customFormat="1" ht="12">
      <c r="A15" s="331">
        <v>14</v>
      </c>
      <c r="B15" s="332"/>
      <c r="C15" s="332" t="str">
        <f>CONCATENATE('女子申込書'!D35,"  ",'女子申込書'!E35)</f>
        <v>  </v>
      </c>
      <c r="D15" s="332" t="str">
        <f>CONCATENATE('女子申込書'!D34,"  ",'女子申込書'!E34)</f>
        <v>  </v>
      </c>
      <c r="E15" s="333">
        <f>'女子申込書'!$K$34</f>
        <v>0</v>
      </c>
      <c r="F15" s="334" t="str">
        <f>'女子申込書'!$K$2</f>
        <v>札幌</v>
      </c>
      <c r="G15" s="332">
        <f>'女子申込書'!$K$4</f>
        <v>0</v>
      </c>
      <c r="H15" s="332">
        <f>'女子申込書'!$L$34</f>
        <v>0</v>
      </c>
      <c r="I15" s="335">
        <f>'女子申込書'!$V$34</f>
      </c>
      <c r="J15" s="364">
        <f>'女子申込書'!$AD$34</f>
        <v>0</v>
      </c>
      <c r="K15" s="332">
        <f>'女子申込書'!$L$35</f>
        <v>0</v>
      </c>
      <c r="L15" s="335">
        <f>'女子申込書'!$V$35</f>
      </c>
      <c r="M15" s="365">
        <f>'女子申込書'!$AD$35</f>
        <v>0</v>
      </c>
      <c r="N15" s="332">
        <f>'女子申込書'!$N$34</f>
        <v>0</v>
      </c>
      <c r="O15" s="366">
        <f>IF(N15="○",'女子申込書'!$V$51,"")</f>
      </c>
      <c r="P15" s="273"/>
      <c r="Q15" s="270">
        <f>IF(R15=0,"",VLOOKUP(R15,#REF!,2,0))</f>
      </c>
      <c r="R15" s="271"/>
      <c r="S15" s="272"/>
      <c r="T15" s="270"/>
      <c r="U15" s="270">
        <f>IF(V15=0,"",VLOOKUP(V15,#REF!,2,0))</f>
      </c>
      <c r="V15" s="271"/>
      <c r="W15" s="272"/>
      <c r="X15" s="270"/>
      <c r="Y15" s="274"/>
    </row>
    <row r="16" spans="1:25" s="268" customFormat="1" ht="12">
      <c r="A16" s="331">
        <v>15</v>
      </c>
      <c r="B16" s="332"/>
      <c r="C16" s="332" t="str">
        <f>CONCATENATE('女子申込書'!D37,"  ",'女子申込書'!E37)</f>
        <v>  </v>
      </c>
      <c r="D16" s="332" t="str">
        <f>CONCATENATE('女子申込書'!D36,"  ",'女子申込書'!E36)</f>
        <v>  </v>
      </c>
      <c r="E16" s="333">
        <f>'女子申込書'!$K$36</f>
        <v>0</v>
      </c>
      <c r="F16" s="334" t="str">
        <f>'女子申込書'!$K$2</f>
        <v>札幌</v>
      </c>
      <c r="G16" s="332">
        <f>'女子申込書'!$K$4</f>
        <v>0</v>
      </c>
      <c r="H16" s="332">
        <f>'女子申込書'!$L$36</f>
        <v>0</v>
      </c>
      <c r="I16" s="335">
        <f>'女子申込書'!$V$36</f>
      </c>
      <c r="J16" s="364">
        <f>'女子申込書'!$AD$36</f>
        <v>0</v>
      </c>
      <c r="K16" s="332">
        <f>'女子申込書'!$L$37</f>
        <v>0</v>
      </c>
      <c r="L16" s="335">
        <f>'女子申込書'!$V$37</f>
      </c>
      <c r="M16" s="365">
        <f>'女子申込書'!$AD$37</f>
        <v>0</v>
      </c>
      <c r="N16" s="332">
        <f>'女子申込書'!$N$36</f>
        <v>0</v>
      </c>
      <c r="O16" s="366">
        <f>IF(N16="○",'女子申込書'!$V$51,"")</f>
      </c>
      <c r="P16" s="273"/>
      <c r="Q16" s="270">
        <f>IF(R16=0,"",VLOOKUP(R16,#REF!,2,0))</f>
      </c>
      <c r="R16" s="271"/>
      <c r="S16" s="272"/>
      <c r="T16" s="270"/>
      <c r="U16" s="270">
        <f>IF(V16=0,"",VLOOKUP(V16,#REF!,2,0))</f>
      </c>
      <c r="V16" s="271"/>
      <c r="W16" s="272"/>
      <c r="X16" s="270"/>
      <c r="Y16" s="274"/>
    </row>
    <row r="17" spans="1:25" s="268" customFormat="1" ht="12">
      <c r="A17" s="331">
        <v>16</v>
      </c>
      <c r="B17" s="332"/>
      <c r="C17" s="332" t="str">
        <f>CONCATENATE('女子申込書'!D39,"  ",'女子申込書'!E39)</f>
        <v>  </v>
      </c>
      <c r="D17" s="332" t="str">
        <f>CONCATENATE('女子申込書'!D38,"  ",'女子申込書'!E38)</f>
        <v>  </v>
      </c>
      <c r="E17" s="333">
        <f>'女子申込書'!$K$38</f>
        <v>0</v>
      </c>
      <c r="F17" s="334" t="str">
        <f>'女子申込書'!$K$2</f>
        <v>札幌</v>
      </c>
      <c r="G17" s="332">
        <f>'女子申込書'!$K$4</f>
        <v>0</v>
      </c>
      <c r="H17" s="332">
        <f>'女子申込書'!$L$38</f>
        <v>0</v>
      </c>
      <c r="I17" s="335">
        <f>'女子申込書'!$V$38</f>
      </c>
      <c r="J17" s="364">
        <f>'女子申込書'!$AD$38</f>
        <v>0</v>
      </c>
      <c r="K17" s="332">
        <f>'女子申込書'!$L$39</f>
        <v>0</v>
      </c>
      <c r="L17" s="335">
        <f>'女子申込書'!$V$39</f>
      </c>
      <c r="M17" s="365">
        <f>'女子申込書'!$AD$39</f>
        <v>0</v>
      </c>
      <c r="N17" s="332">
        <f>'女子申込書'!$N$38</f>
        <v>0</v>
      </c>
      <c r="O17" s="366">
        <f>IF(N17="○",'女子申込書'!$V$51,"")</f>
      </c>
      <c r="P17" s="273"/>
      <c r="Q17" s="270">
        <f>IF(R17=0,"",VLOOKUP(R17,#REF!,2,0))</f>
      </c>
      <c r="R17" s="271"/>
      <c r="S17" s="272"/>
      <c r="T17" s="270"/>
      <c r="U17" s="270">
        <f>IF(V17=0,"",VLOOKUP(V17,#REF!,2,0))</f>
      </c>
      <c r="V17" s="271"/>
      <c r="W17" s="272"/>
      <c r="X17" s="270"/>
      <c r="Y17" s="274"/>
    </row>
    <row r="18" spans="1:25" s="268" customFormat="1" ht="12">
      <c r="A18" s="331">
        <v>17</v>
      </c>
      <c r="B18" s="332"/>
      <c r="C18" s="332" t="str">
        <f>CONCATENATE('女子申込書'!D41,"  ",'女子申込書'!E41)</f>
        <v>  </v>
      </c>
      <c r="D18" s="332" t="str">
        <f>CONCATENATE('女子申込書'!D40,"  ",'女子申込書'!E40)</f>
        <v>  </v>
      </c>
      <c r="E18" s="333">
        <f>'女子申込書'!$K$40</f>
        <v>0</v>
      </c>
      <c r="F18" s="334" t="str">
        <f>'女子申込書'!$K$2</f>
        <v>札幌</v>
      </c>
      <c r="G18" s="332">
        <f>'女子申込書'!$K$4</f>
        <v>0</v>
      </c>
      <c r="H18" s="332">
        <f>'女子申込書'!$L$40</f>
        <v>0</v>
      </c>
      <c r="I18" s="335">
        <f>'女子申込書'!$V$40</f>
      </c>
      <c r="J18" s="364">
        <f>'女子申込書'!$AD$40</f>
        <v>0</v>
      </c>
      <c r="K18" s="332">
        <f>'女子申込書'!$L$41</f>
        <v>0</v>
      </c>
      <c r="L18" s="335">
        <f>'女子申込書'!$V$41</f>
      </c>
      <c r="M18" s="365">
        <f>'女子申込書'!$AD$41</f>
        <v>0</v>
      </c>
      <c r="N18" s="332">
        <f>'女子申込書'!$N$40</f>
        <v>0</v>
      </c>
      <c r="O18" s="366">
        <f>IF(N18="○",'女子申込書'!$V$51,"")</f>
      </c>
      <c r="P18" s="273"/>
      <c r="Q18" s="270">
        <f>IF(R18=0,"",VLOOKUP(R18,#REF!,2,0))</f>
      </c>
      <c r="R18" s="271"/>
      <c r="S18" s="272"/>
      <c r="T18" s="270"/>
      <c r="U18" s="270">
        <f>IF(V18=0,"",VLOOKUP(V18,#REF!,2,0))</f>
      </c>
      <c r="V18" s="271"/>
      <c r="W18" s="272"/>
      <c r="X18" s="270"/>
      <c r="Y18" s="274"/>
    </row>
    <row r="19" spans="1:25" s="268" customFormat="1" ht="12">
      <c r="A19" s="331">
        <v>18</v>
      </c>
      <c r="B19" s="332"/>
      <c r="C19" s="332" t="str">
        <f>CONCATENATE('女子申込書'!D43,"  ",'女子申込書'!E43)</f>
        <v>  </v>
      </c>
      <c r="D19" s="332" t="str">
        <f>CONCATENATE('女子申込書'!D42,"  ",'女子申込書'!E42)</f>
        <v>  </v>
      </c>
      <c r="E19" s="333">
        <f>'女子申込書'!$K$42</f>
        <v>0</v>
      </c>
      <c r="F19" s="334" t="str">
        <f>'女子申込書'!$K$2</f>
        <v>札幌</v>
      </c>
      <c r="G19" s="332">
        <f>'女子申込書'!$K$4</f>
        <v>0</v>
      </c>
      <c r="H19" s="332">
        <f>'女子申込書'!$L$42</f>
        <v>0</v>
      </c>
      <c r="I19" s="335">
        <f>'女子申込書'!$V$42</f>
      </c>
      <c r="J19" s="364">
        <f>'女子申込書'!$AD$42</f>
        <v>0</v>
      </c>
      <c r="K19" s="332">
        <f>'女子申込書'!$L$43</f>
        <v>0</v>
      </c>
      <c r="L19" s="335">
        <f>'女子申込書'!$V$43</f>
      </c>
      <c r="M19" s="365">
        <f>'女子申込書'!$AD$43</f>
        <v>0</v>
      </c>
      <c r="N19" s="332">
        <f>'女子申込書'!$N$42</f>
        <v>0</v>
      </c>
      <c r="O19" s="366">
        <f>IF(N19="○",'女子申込書'!$V$51,"")</f>
      </c>
      <c r="P19" s="273"/>
      <c r="Q19" s="270">
        <f>IF(R19=0,"",VLOOKUP(R19,#REF!,2,0))</f>
      </c>
      <c r="R19" s="271"/>
      <c r="S19" s="272"/>
      <c r="T19" s="270"/>
      <c r="U19" s="270">
        <f>IF(V19=0,"",VLOOKUP(V19,#REF!,2,0))</f>
      </c>
      <c r="V19" s="271"/>
      <c r="W19" s="272"/>
      <c r="X19" s="270"/>
      <c r="Y19" s="274"/>
    </row>
    <row r="20" spans="1:25" s="268" customFormat="1" ht="12">
      <c r="A20" s="331">
        <v>19</v>
      </c>
      <c r="B20" s="332"/>
      <c r="C20" s="332" t="str">
        <f>CONCATENATE('女子申込書'!D45,"  ",'女子申込書'!E45)</f>
        <v>  </v>
      </c>
      <c r="D20" s="332" t="str">
        <f>CONCATENATE('女子申込書'!D44,"  ",'女子申込書'!E44)</f>
        <v>  </v>
      </c>
      <c r="E20" s="333">
        <f>'女子申込書'!$K$44</f>
        <v>0</v>
      </c>
      <c r="F20" s="334" t="str">
        <f>'女子申込書'!$K$2</f>
        <v>札幌</v>
      </c>
      <c r="G20" s="332">
        <f>'女子申込書'!$K$4</f>
        <v>0</v>
      </c>
      <c r="H20" s="332">
        <f>'女子申込書'!$L$44</f>
        <v>0</v>
      </c>
      <c r="I20" s="335">
        <f>'女子申込書'!$V$44</f>
      </c>
      <c r="J20" s="364">
        <f>'女子申込書'!$AD$44</f>
        <v>0</v>
      </c>
      <c r="K20" s="332">
        <f>'女子申込書'!$L$45</f>
        <v>0</v>
      </c>
      <c r="L20" s="335">
        <f>'女子申込書'!$V$45</f>
      </c>
      <c r="M20" s="365">
        <f>'女子申込書'!$AD$45</f>
        <v>0</v>
      </c>
      <c r="N20" s="332">
        <f>'女子申込書'!$N$44</f>
        <v>0</v>
      </c>
      <c r="O20" s="366">
        <f>IF(N20="○",'女子申込書'!$V$51,"")</f>
      </c>
      <c r="P20" s="273"/>
      <c r="Q20" s="270">
        <f>IF(R20=0,"",VLOOKUP(R20,#REF!,2,0))</f>
      </c>
      <c r="R20" s="271"/>
      <c r="S20" s="272"/>
      <c r="T20" s="270"/>
      <c r="U20" s="270">
        <f>IF(V20=0,"",VLOOKUP(V20,#REF!,2,0))</f>
      </c>
      <c r="V20" s="271"/>
      <c r="W20" s="272"/>
      <c r="X20" s="270"/>
      <c r="Y20" s="274"/>
    </row>
    <row r="21" spans="1:25" s="268" customFormat="1" ht="12">
      <c r="A21" s="331">
        <v>20</v>
      </c>
      <c r="B21" s="332"/>
      <c r="C21" s="332" t="str">
        <f>CONCATENATE('女子申込書'!D47,"  ",'女子申込書'!E47)</f>
        <v>  </v>
      </c>
      <c r="D21" s="332" t="str">
        <f>CONCATENATE('女子申込書'!D46,"  ",'女子申込書'!E46)</f>
        <v>  </v>
      </c>
      <c r="E21" s="333">
        <f>'女子申込書'!$K$46</f>
        <v>0</v>
      </c>
      <c r="F21" s="334" t="str">
        <f>'女子申込書'!$K$2</f>
        <v>札幌</v>
      </c>
      <c r="G21" s="332">
        <f>'女子申込書'!$K$4</f>
        <v>0</v>
      </c>
      <c r="H21" s="332">
        <f>'女子申込書'!$L$46</f>
        <v>0</v>
      </c>
      <c r="I21" s="335">
        <f>'女子申込書'!$V$46</f>
      </c>
      <c r="J21" s="364">
        <f>'女子申込書'!$AD$46</f>
        <v>0</v>
      </c>
      <c r="K21" s="332">
        <f>'女子申込書'!$L$47</f>
        <v>0</v>
      </c>
      <c r="L21" s="335">
        <f>'女子申込書'!$V$47</f>
      </c>
      <c r="M21" s="365">
        <f>'女子申込書'!$AD$47</f>
        <v>0</v>
      </c>
      <c r="N21" s="332">
        <f>'女子申込書'!$N$46</f>
        <v>0</v>
      </c>
      <c r="O21" s="366">
        <f>IF(N21="○",'女子申込書'!$V$51,"")</f>
      </c>
      <c r="P21" s="273"/>
      <c r="Q21" s="270">
        <f>IF(R21=0,"",VLOOKUP(R21,#REF!,2,0))</f>
      </c>
      <c r="R21" s="271"/>
      <c r="S21" s="272"/>
      <c r="T21" s="270"/>
      <c r="U21" s="270">
        <f>IF(V21=0,"",VLOOKUP(V21,#REF!,2,0))</f>
      </c>
      <c r="V21" s="271"/>
      <c r="W21" s="272"/>
      <c r="X21" s="270"/>
      <c r="Y21" s="274"/>
    </row>
    <row r="22" spans="1:5" s="268" customFormat="1" ht="12">
      <c r="A22" s="274"/>
      <c r="E22" s="328"/>
    </row>
    <row r="23" spans="1:5" s="268" customFormat="1" ht="12">
      <c r="A23" s="274"/>
      <c r="E23" s="328"/>
    </row>
    <row r="24" spans="1:5" s="268" customFormat="1" ht="12">
      <c r="A24" s="274"/>
      <c r="E24" s="328"/>
    </row>
    <row r="25" spans="1:5" s="268" customFormat="1" ht="12">
      <c r="A25" s="274"/>
      <c r="E25" s="328"/>
    </row>
    <row r="26" spans="1:5" s="268" customFormat="1" ht="12">
      <c r="A26" s="274"/>
      <c r="E26" s="328"/>
    </row>
    <row r="27" spans="1:5" s="268" customFormat="1" ht="12">
      <c r="A27" s="274"/>
      <c r="E27" s="328"/>
    </row>
    <row r="28" spans="1:5" s="268" customFormat="1" ht="12">
      <c r="A28" s="274"/>
      <c r="E28" s="328"/>
    </row>
    <row r="29" spans="1:5" s="268" customFormat="1" ht="12">
      <c r="A29" s="274"/>
      <c r="E29" s="328"/>
    </row>
    <row r="30" spans="1:5" s="268" customFormat="1" ht="12">
      <c r="A30" s="274"/>
      <c r="E30" s="328"/>
    </row>
    <row r="31" spans="1:5" s="268" customFormat="1" ht="12">
      <c r="A31" s="274"/>
      <c r="E31" s="328"/>
    </row>
    <row r="32" spans="1:5" s="268" customFormat="1" ht="12">
      <c r="A32" s="274"/>
      <c r="E32" s="328"/>
    </row>
    <row r="33" spans="1:5" s="268" customFormat="1" ht="12">
      <c r="A33" s="274"/>
      <c r="E33" s="328"/>
    </row>
    <row r="34" spans="1:5" s="268" customFormat="1" ht="12">
      <c r="A34" s="274"/>
      <c r="E34" s="328"/>
    </row>
    <row r="35" spans="1:5" s="268" customFormat="1" ht="12">
      <c r="A35" s="274"/>
      <c r="E35" s="328"/>
    </row>
    <row r="36" spans="1:5" s="268" customFormat="1" ht="12">
      <c r="A36" s="274"/>
      <c r="E36" s="328"/>
    </row>
    <row r="37" spans="1:5" s="268" customFormat="1" ht="12">
      <c r="A37" s="274"/>
      <c r="E37" s="328"/>
    </row>
    <row r="38" spans="1:5" s="268" customFormat="1" ht="12">
      <c r="A38" s="274"/>
      <c r="E38" s="328"/>
    </row>
    <row r="39" spans="1:5" s="268" customFormat="1" ht="12">
      <c r="A39" s="274"/>
      <c r="E39" s="328"/>
    </row>
    <row r="40" spans="1:5" s="268" customFormat="1" ht="12">
      <c r="A40" s="274"/>
      <c r="E40" s="328"/>
    </row>
    <row r="41" spans="1:5" s="268" customFormat="1" ht="12">
      <c r="A41" s="274"/>
      <c r="E41" s="328"/>
    </row>
    <row r="42" spans="1:5" s="268" customFormat="1" ht="12">
      <c r="A42" s="274"/>
      <c r="E42" s="328"/>
    </row>
    <row r="43" spans="1:5" s="268" customFormat="1" ht="12">
      <c r="A43" s="274"/>
      <c r="E43" s="328"/>
    </row>
    <row r="44" spans="1:5" s="268" customFormat="1" ht="12">
      <c r="A44" s="274"/>
      <c r="E44" s="328"/>
    </row>
    <row r="45" spans="1:5" s="268" customFormat="1" ht="12">
      <c r="A45" s="274"/>
      <c r="E45" s="328"/>
    </row>
    <row r="46" spans="1:5" s="268" customFormat="1" ht="12">
      <c r="A46" s="274"/>
      <c r="E46" s="328"/>
    </row>
    <row r="47" spans="1:5" s="268" customFormat="1" ht="12">
      <c r="A47" s="274"/>
      <c r="E47" s="328"/>
    </row>
    <row r="48" spans="1:5" s="268" customFormat="1" ht="12">
      <c r="A48" s="274"/>
      <c r="E48" s="328"/>
    </row>
    <row r="49" spans="1:5" s="268" customFormat="1" ht="12">
      <c r="A49" s="274"/>
      <c r="E49" s="328"/>
    </row>
    <row r="50" spans="1:5" s="268" customFormat="1" ht="12">
      <c r="A50" s="274"/>
      <c r="E50" s="328"/>
    </row>
    <row r="51" spans="1:5" s="268" customFormat="1" ht="12">
      <c r="A51" s="274"/>
      <c r="E51" s="328"/>
    </row>
    <row r="52" spans="1:5" s="268" customFormat="1" ht="12">
      <c r="A52" s="274"/>
      <c r="E52" s="328"/>
    </row>
    <row r="53" spans="1:5" s="268" customFormat="1" ht="12">
      <c r="A53" s="274"/>
      <c r="E53" s="328"/>
    </row>
    <row r="54" spans="1:5" s="268" customFormat="1" ht="12">
      <c r="A54" s="274"/>
      <c r="E54" s="328"/>
    </row>
    <row r="55" spans="1:5" s="268" customFormat="1" ht="12">
      <c r="A55" s="274"/>
      <c r="E55" s="328"/>
    </row>
    <row r="56" spans="1:5" s="268" customFormat="1" ht="12">
      <c r="A56" s="274"/>
      <c r="E56" s="328"/>
    </row>
    <row r="57" spans="1:5" s="268" customFormat="1" ht="12">
      <c r="A57" s="274"/>
      <c r="E57" s="328"/>
    </row>
    <row r="58" spans="1:5" s="268" customFormat="1" ht="12">
      <c r="A58" s="274"/>
      <c r="E58" s="328"/>
    </row>
    <row r="59" spans="1:5" s="268" customFormat="1" ht="12">
      <c r="A59" s="274"/>
      <c r="E59" s="328"/>
    </row>
    <row r="60" spans="1:5" s="268" customFormat="1" ht="12">
      <c r="A60" s="274"/>
      <c r="E60" s="328"/>
    </row>
    <row r="61" spans="1:5" s="268" customFormat="1" ht="12">
      <c r="A61" s="274"/>
      <c r="E61" s="328"/>
    </row>
    <row r="62" spans="1:5" s="268" customFormat="1" ht="12">
      <c r="A62" s="274"/>
      <c r="E62" s="328"/>
    </row>
    <row r="63" spans="1:5" s="268" customFormat="1" ht="12">
      <c r="A63" s="274"/>
      <c r="E63" s="328"/>
    </row>
    <row r="64" spans="1:5" s="268" customFormat="1" ht="12">
      <c r="A64" s="274"/>
      <c r="E64" s="328"/>
    </row>
    <row r="65" spans="1:5" s="268" customFormat="1" ht="12">
      <c r="A65" s="274"/>
      <c r="E65" s="328"/>
    </row>
    <row r="66" spans="1:5" s="268" customFormat="1" ht="12">
      <c r="A66" s="274"/>
      <c r="E66" s="328"/>
    </row>
    <row r="67" spans="1:5" s="268" customFormat="1" ht="12">
      <c r="A67" s="274"/>
      <c r="E67" s="328"/>
    </row>
    <row r="68" spans="1:5" s="268" customFormat="1" ht="12">
      <c r="A68" s="274"/>
      <c r="E68" s="328"/>
    </row>
    <row r="69" spans="1:5" s="268" customFormat="1" ht="12">
      <c r="A69" s="274"/>
      <c r="E69" s="328"/>
    </row>
    <row r="70" spans="1:5" s="268" customFormat="1" ht="12">
      <c r="A70" s="274"/>
      <c r="E70" s="328"/>
    </row>
    <row r="71" spans="1:5" s="268" customFormat="1" ht="12">
      <c r="A71" s="274"/>
      <c r="E71" s="328"/>
    </row>
    <row r="72" spans="1:5" s="268" customFormat="1" ht="12">
      <c r="A72" s="274"/>
      <c r="E72" s="328"/>
    </row>
    <row r="73" spans="1:5" s="268" customFormat="1" ht="12">
      <c r="A73" s="274"/>
      <c r="E73" s="328"/>
    </row>
    <row r="74" spans="1:5" s="268" customFormat="1" ht="12">
      <c r="A74" s="274"/>
      <c r="E74" s="328"/>
    </row>
    <row r="75" spans="1:5" s="268" customFormat="1" ht="12">
      <c r="A75" s="274"/>
      <c r="E75" s="328"/>
    </row>
    <row r="76" spans="1:5" s="268" customFormat="1" ht="12">
      <c r="A76" s="274"/>
      <c r="E76" s="328"/>
    </row>
    <row r="77" spans="1:5" s="268" customFormat="1" ht="12">
      <c r="A77" s="274"/>
      <c r="E77" s="328"/>
    </row>
    <row r="78" spans="1:5" s="268" customFormat="1" ht="12">
      <c r="A78" s="274"/>
      <c r="E78" s="328"/>
    </row>
    <row r="79" spans="1:5" s="268" customFormat="1" ht="12">
      <c r="A79" s="274"/>
      <c r="E79" s="328"/>
    </row>
    <row r="80" spans="1:5" s="268" customFormat="1" ht="12">
      <c r="A80" s="274"/>
      <c r="E80" s="328"/>
    </row>
    <row r="81" spans="1:5" s="268" customFormat="1" ht="12">
      <c r="A81" s="274"/>
      <c r="E81" s="328"/>
    </row>
    <row r="82" spans="1:5" s="268" customFormat="1" ht="12">
      <c r="A82" s="274"/>
      <c r="E82" s="328"/>
    </row>
    <row r="83" spans="1:5" s="268" customFormat="1" ht="12">
      <c r="A83" s="274"/>
      <c r="E83" s="328"/>
    </row>
    <row r="84" spans="1:5" s="268" customFormat="1" ht="12">
      <c r="A84" s="274"/>
      <c r="E84" s="328"/>
    </row>
    <row r="85" spans="1:5" s="268" customFormat="1" ht="12">
      <c r="A85" s="274"/>
      <c r="E85" s="328"/>
    </row>
    <row r="86" spans="1:5" s="268" customFormat="1" ht="12">
      <c r="A86" s="274"/>
      <c r="E86" s="328"/>
    </row>
    <row r="87" spans="1:5" s="268" customFormat="1" ht="12">
      <c r="A87" s="274"/>
      <c r="E87" s="328"/>
    </row>
    <row r="88" spans="1:5" s="268" customFormat="1" ht="12">
      <c r="A88" s="274"/>
      <c r="E88" s="328"/>
    </row>
    <row r="89" spans="1:5" s="268" customFormat="1" ht="12">
      <c r="A89" s="274"/>
      <c r="E89" s="328"/>
    </row>
    <row r="90" spans="1:5" s="268" customFormat="1" ht="12">
      <c r="A90" s="274"/>
      <c r="E90" s="328"/>
    </row>
    <row r="91" spans="1:5" s="268" customFormat="1" ht="12">
      <c r="A91" s="274"/>
      <c r="E91" s="328"/>
    </row>
    <row r="92" spans="1:5" s="268" customFormat="1" ht="12">
      <c r="A92" s="274"/>
      <c r="E92" s="328"/>
    </row>
    <row r="93" spans="1:5" s="268" customFormat="1" ht="12">
      <c r="A93" s="274"/>
      <c r="E93" s="328"/>
    </row>
    <row r="94" spans="1:5" s="268" customFormat="1" ht="12">
      <c r="A94" s="274"/>
      <c r="E94" s="328"/>
    </row>
    <row r="95" spans="1:5" s="268" customFormat="1" ht="12">
      <c r="A95" s="274"/>
      <c r="E95" s="328"/>
    </row>
    <row r="96" spans="1:5" s="268" customFormat="1" ht="12">
      <c r="A96" s="274"/>
      <c r="E96" s="328"/>
    </row>
    <row r="97" spans="1:5" s="268" customFormat="1" ht="12">
      <c r="A97" s="274"/>
      <c r="E97" s="328"/>
    </row>
    <row r="98" spans="1:5" s="268" customFormat="1" ht="12">
      <c r="A98" s="274"/>
      <c r="E98" s="328"/>
    </row>
    <row r="99" spans="1:5" s="268" customFormat="1" ht="12">
      <c r="A99" s="274"/>
      <c r="E99" s="328"/>
    </row>
    <row r="100" spans="1:5" s="268" customFormat="1" ht="12">
      <c r="A100" s="274"/>
      <c r="E100" s="328"/>
    </row>
    <row r="101" spans="1:5" s="268" customFormat="1" ht="12">
      <c r="A101" s="274"/>
      <c r="E101" s="328"/>
    </row>
    <row r="102" spans="1:5" s="268" customFormat="1" ht="12">
      <c r="A102" s="274"/>
      <c r="E102" s="328"/>
    </row>
    <row r="103" spans="1:5" s="268" customFormat="1" ht="12">
      <c r="A103" s="274"/>
      <c r="E103" s="328"/>
    </row>
    <row r="104" spans="1:5" s="268" customFormat="1" ht="12">
      <c r="A104" s="274"/>
      <c r="E104" s="328"/>
    </row>
    <row r="105" spans="1:5" s="268" customFormat="1" ht="12">
      <c r="A105" s="274"/>
      <c r="E105" s="328"/>
    </row>
    <row r="106" spans="1:5" s="268" customFormat="1" ht="12">
      <c r="A106" s="274"/>
      <c r="E106" s="328"/>
    </row>
    <row r="107" spans="1:5" s="268" customFormat="1" ht="12">
      <c r="A107" s="274"/>
      <c r="E107" s="328"/>
    </row>
    <row r="108" spans="1:5" s="268" customFormat="1" ht="12">
      <c r="A108" s="274"/>
      <c r="E108" s="328"/>
    </row>
    <row r="109" spans="1:5" s="268" customFormat="1" ht="12">
      <c r="A109" s="274"/>
      <c r="E109" s="328"/>
    </row>
    <row r="110" spans="1:5" s="268" customFormat="1" ht="12">
      <c r="A110" s="274"/>
      <c r="E110" s="328"/>
    </row>
    <row r="111" spans="1:5" s="268" customFormat="1" ht="12">
      <c r="A111" s="274"/>
      <c r="E111" s="328"/>
    </row>
    <row r="112" spans="1:5" s="268" customFormat="1" ht="12">
      <c r="A112" s="274"/>
      <c r="E112" s="328"/>
    </row>
    <row r="113" spans="1:5" s="268" customFormat="1" ht="12">
      <c r="A113" s="274"/>
      <c r="E113" s="328"/>
    </row>
    <row r="114" spans="1:5" s="268" customFormat="1" ht="12">
      <c r="A114" s="274"/>
      <c r="E114" s="328"/>
    </row>
    <row r="115" spans="1:5" s="268" customFormat="1" ht="12">
      <c r="A115" s="274"/>
      <c r="E115" s="328"/>
    </row>
    <row r="116" spans="1:5" s="268" customFormat="1" ht="12">
      <c r="A116" s="274"/>
      <c r="E116" s="328"/>
    </row>
    <row r="117" spans="1:5" s="268" customFormat="1" ht="12">
      <c r="A117" s="274"/>
      <c r="E117" s="328"/>
    </row>
    <row r="118" spans="1:5" s="268" customFormat="1" ht="12">
      <c r="A118" s="274"/>
      <c r="E118" s="328"/>
    </row>
    <row r="119" spans="1:5" s="268" customFormat="1" ht="12">
      <c r="A119" s="274"/>
      <c r="E119" s="328"/>
    </row>
    <row r="120" spans="1:5" s="268" customFormat="1" ht="12">
      <c r="A120" s="274"/>
      <c r="E120" s="328"/>
    </row>
    <row r="121" spans="1:5" s="268" customFormat="1" ht="12">
      <c r="A121" s="274"/>
      <c r="E121" s="328"/>
    </row>
    <row r="122" spans="1:5" s="268" customFormat="1" ht="12">
      <c r="A122" s="274"/>
      <c r="E122" s="328"/>
    </row>
    <row r="123" spans="1:5" s="268" customFormat="1" ht="12">
      <c r="A123" s="274"/>
      <c r="E123" s="328"/>
    </row>
    <row r="124" spans="1:5" s="268" customFormat="1" ht="12">
      <c r="A124" s="274"/>
      <c r="E124" s="328"/>
    </row>
    <row r="125" spans="1:5" s="268" customFormat="1" ht="12">
      <c r="A125" s="274"/>
      <c r="E125" s="328"/>
    </row>
    <row r="126" spans="1:5" s="268" customFormat="1" ht="12">
      <c r="A126" s="274"/>
      <c r="E126" s="328"/>
    </row>
    <row r="127" spans="1:5" s="268" customFormat="1" ht="12">
      <c r="A127" s="274"/>
      <c r="E127" s="328"/>
    </row>
    <row r="128" spans="1:5" s="268" customFormat="1" ht="12">
      <c r="A128" s="274"/>
      <c r="E128" s="328"/>
    </row>
    <row r="129" spans="1:5" s="268" customFormat="1" ht="12">
      <c r="A129" s="274"/>
      <c r="E129" s="328"/>
    </row>
    <row r="130" spans="1:5" s="268" customFormat="1" ht="12">
      <c r="A130" s="274"/>
      <c r="E130" s="328"/>
    </row>
    <row r="131" spans="1:5" s="268" customFormat="1" ht="12">
      <c r="A131" s="274"/>
      <c r="E131" s="328"/>
    </row>
    <row r="132" spans="1:5" s="268" customFormat="1" ht="12">
      <c r="A132" s="274"/>
      <c r="E132" s="328"/>
    </row>
    <row r="133" spans="1:5" s="268" customFormat="1" ht="12">
      <c r="A133" s="274"/>
      <c r="E133" s="328"/>
    </row>
    <row r="134" spans="1:5" s="268" customFormat="1" ht="12">
      <c r="A134" s="274"/>
      <c r="E134" s="328"/>
    </row>
    <row r="135" spans="1:5" s="268" customFormat="1" ht="12">
      <c r="A135" s="274"/>
      <c r="E135" s="328"/>
    </row>
    <row r="136" spans="1:5" s="268" customFormat="1" ht="12">
      <c r="A136" s="274"/>
      <c r="E136" s="328"/>
    </row>
    <row r="137" spans="1:5" s="268" customFormat="1" ht="12">
      <c r="A137" s="274"/>
      <c r="E137" s="328"/>
    </row>
    <row r="138" spans="1:5" s="268" customFormat="1" ht="12">
      <c r="A138" s="274"/>
      <c r="E138" s="328"/>
    </row>
    <row r="139" spans="1:5" s="268" customFormat="1" ht="12">
      <c r="A139" s="274"/>
      <c r="E139" s="328"/>
    </row>
    <row r="140" spans="1:5" s="268" customFormat="1" ht="12">
      <c r="A140" s="274"/>
      <c r="E140" s="328"/>
    </row>
    <row r="141" spans="1:5" s="268" customFormat="1" ht="12">
      <c r="A141" s="274"/>
      <c r="E141" s="328"/>
    </row>
    <row r="142" spans="1:5" s="268" customFormat="1" ht="12">
      <c r="A142" s="274"/>
      <c r="E142" s="328"/>
    </row>
    <row r="143" spans="1:5" s="268" customFormat="1" ht="12">
      <c r="A143" s="274"/>
      <c r="E143" s="328"/>
    </row>
    <row r="144" spans="1:5" s="268" customFormat="1" ht="12">
      <c r="A144" s="274"/>
      <c r="E144" s="328"/>
    </row>
    <row r="145" spans="1:5" s="268" customFormat="1" ht="12">
      <c r="A145" s="274"/>
      <c r="E145" s="328"/>
    </row>
    <row r="146" spans="1:5" s="268" customFormat="1" ht="12">
      <c r="A146" s="274"/>
      <c r="E146" s="328"/>
    </row>
    <row r="147" spans="1:5" s="268" customFormat="1" ht="12">
      <c r="A147" s="274"/>
      <c r="E147" s="328"/>
    </row>
    <row r="148" spans="1:5" s="268" customFormat="1" ht="12">
      <c r="A148" s="274"/>
      <c r="E148" s="328"/>
    </row>
    <row r="149" spans="1:5" s="268" customFormat="1" ht="12">
      <c r="A149" s="274"/>
      <c r="E149" s="328"/>
    </row>
    <row r="150" spans="1:5" s="268" customFormat="1" ht="12">
      <c r="A150" s="274"/>
      <c r="E150" s="328"/>
    </row>
    <row r="151" spans="1:5" s="268" customFormat="1" ht="12">
      <c r="A151" s="274"/>
      <c r="E151" s="328"/>
    </row>
    <row r="152" spans="1:5" s="268" customFormat="1" ht="12">
      <c r="A152" s="274"/>
      <c r="E152" s="328"/>
    </row>
    <row r="153" spans="1:5" s="268" customFormat="1" ht="12">
      <c r="A153" s="274"/>
      <c r="E153" s="328"/>
    </row>
    <row r="154" spans="1:5" s="268" customFormat="1" ht="12">
      <c r="A154" s="274"/>
      <c r="E154" s="328"/>
    </row>
    <row r="155" spans="1:5" s="268" customFormat="1" ht="12">
      <c r="A155" s="274"/>
      <c r="E155" s="328"/>
    </row>
    <row r="156" spans="1:5" s="268" customFormat="1" ht="12">
      <c r="A156" s="274"/>
      <c r="E156" s="328"/>
    </row>
    <row r="157" spans="1:5" s="268" customFormat="1" ht="12">
      <c r="A157" s="274"/>
      <c r="E157" s="328"/>
    </row>
    <row r="158" spans="1:5" s="268" customFormat="1" ht="12">
      <c r="A158" s="274"/>
      <c r="E158" s="328"/>
    </row>
    <row r="159" spans="1:5" s="268" customFormat="1" ht="12">
      <c r="A159" s="274"/>
      <c r="E159" s="328"/>
    </row>
    <row r="160" spans="1:5" s="268" customFormat="1" ht="12">
      <c r="A160" s="274"/>
      <c r="E160" s="328"/>
    </row>
    <row r="161" spans="1:5" s="268" customFormat="1" ht="12">
      <c r="A161" s="274"/>
      <c r="E161" s="328"/>
    </row>
    <row r="162" spans="1:5" s="268" customFormat="1" ht="12">
      <c r="A162" s="274"/>
      <c r="E162" s="328"/>
    </row>
    <row r="163" spans="1:5" s="268" customFormat="1" ht="12">
      <c r="A163" s="274"/>
      <c r="E163" s="328"/>
    </row>
    <row r="164" spans="1:5" s="268" customFormat="1" ht="12">
      <c r="A164" s="274"/>
      <c r="E164" s="328"/>
    </row>
    <row r="165" spans="1:5" s="268" customFormat="1" ht="12">
      <c r="A165" s="274"/>
      <c r="E165" s="328"/>
    </row>
    <row r="166" spans="1:5" s="268" customFormat="1" ht="12">
      <c r="A166" s="274"/>
      <c r="E166" s="328"/>
    </row>
    <row r="167" spans="1:5" s="268" customFormat="1" ht="12">
      <c r="A167" s="274"/>
      <c r="E167" s="328"/>
    </row>
    <row r="168" spans="1:5" s="268" customFormat="1" ht="12">
      <c r="A168" s="274"/>
      <c r="E168" s="328"/>
    </row>
    <row r="169" spans="1:5" s="268" customFormat="1" ht="12">
      <c r="A169" s="274"/>
      <c r="B169" s="274"/>
      <c r="C169" s="274"/>
      <c r="E169" s="328"/>
    </row>
    <row r="170" spans="1:5" s="268" customFormat="1" ht="12">
      <c r="A170" s="274"/>
      <c r="B170" s="274"/>
      <c r="C170" s="274"/>
      <c r="E170" s="328"/>
    </row>
    <row r="171" spans="1:5" s="268" customFormat="1" ht="12">
      <c r="A171" s="274"/>
      <c r="E171" s="328"/>
    </row>
    <row r="172" spans="1:5" s="268" customFormat="1" ht="12">
      <c r="A172" s="274"/>
      <c r="E172" s="328"/>
    </row>
    <row r="173" spans="1:5" s="268" customFormat="1" ht="12">
      <c r="A173" s="274"/>
      <c r="E173" s="328"/>
    </row>
    <row r="174" spans="1:5" s="268" customFormat="1" ht="12">
      <c r="A174" s="274"/>
      <c r="E174" s="328"/>
    </row>
    <row r="175" spans="1:5" s="268" customFormat="1" ht="12">
      <c r="A175" s="274"/>
      <c r="E175" s="328"/>
    </row>
    <row r="176" spans="1:5" s="268" customFormat="1" ht="12">
      <c r="A176" s="274"/>
      <c r="E176" s="328"/>
    </row>
    <row r="177" spans="1:5" s="268" customFormat="1" ht="12">
      <c r="A177" s="274"/>
      <c r="E177" s="328"/>
    </row>
    <row r="178" spans="1:5" s="268" customFormat="1" ht="12">
      <c r="A178" s="274"/>
      <c r="E178" s="328"/>
    </row>
    <row r="179" spans="1:5" s="268" customFormat="1" ht="12">
      <c r="A179" s="274"/>
      <c r="E179" s="328"/>
    </row>
    <row r="180" spans="1:5" s="268" customFormat="1" ht="12">
      <c r="A180" s="274"/>
      <c r="E180" s="328"/>
    </row>
    <row r="181" spans="1:5" s="268" customFormat="1" ht="12">
      <c r="A181" s="274"/>
      <c r="E181" s="328"/>
    </row>
    <row r="182" spans="1:5" s="268" customFormat="1" ht="12">
      <c r="A182" s="274"/>
      <c r="E182" s="328"/>
    </row>
    <row r="183" spans="1:5" s="268" customFormat="1" ht="12">
      <c r="A183" s="274"/>
      <c r="E183" s="328"/>
    </row>
    <row r="184" spans="1:5" s="268" customFormat="1" ht="12">
      <c r="A184" s="274"/>
      <c r="E184" s="328"/>
    </row>
    <row r="185" spans="1:5" s="268" customFormat="1" ht="12">
      <c r="A185" s="274"/>
      <c r="E185" s="328"/>
    </row>
    <row r="186" spans="1:5" s="268" customFormat="1" ht="12">
      <c r="A186" s="274"/>
      <c r="E186" s="328"/>
    </row>
    <row r="187" spans="1:5" s="268" customFormat="1" ht="12">
      <c r="A187" s="274"/>
      <c r="E187" s="328"/>
    </row>
    <row r="188" spans="1:5" s="268" customFormat="1" ht="12">
      <c r="A188" s="274"/>
      <c r="E188" s="328"/>
    </row>
    <row r="189" spans="1:5" s="268" customFormat="1" ht="12">
      <c r="A189" s="274"/>
      <c r="E189" s="328"/>
    </row>
    <row r="190" spans="1:5" s="268" customFormat="1" ht="12">
      <c r="A190" s="274"/>
      <c r="E190" s="328"/>
    </row>
    <row r="191" spans="1:5" s="268" customFormat="1" ht="12">
      <c r="A191" s="274"/>
      <c r="E191" s="328"/>
    </row>
    <row r="192" spans="1:5" s="268" customFormat="1" ht="12">
      <c r="A192" s="274"/>
      <c r="E192" s="328"/>
    </row>
    <row r="193" spans="1:5" s="268" customFormat="1" ht="12">
      <c r="A193" s="274"/>
      <c r="E193" s="328"/>
    </row>
    <row r="194" spans="1:5" s="268" customFormat="1" ht="12">
      <c r="A194" s="274"/>
      <c r="E194" s="328"/>
    </row>
    <row r="195" spans="1:5" s="268" customFormat="1" ht="12">
      <c r="A195" s="274"/>
      <c r="E195" s="328"/>
    </row>
    <row r="196" spans="1:5" s="268" customFormat="1" ht="12">
      <c r="A196" s="274"/>
      <c r="E196" s="328"/>
    </row>
    <row r="197" spans="1:5" s="268" customFormat="1" ht="12">
      <c r="A197" s="274"/>
      <c r="E197" s="328"/>
    </row>
    <row r="198" spans="1:5" s="268" customFormat="1" ht="12">
      <c r="A198" s="274"/>
      <c r="E198" s="328"/>
    </row>
    <row r="199" spans="1:5" s="268" customFormat="1" ht="12">
      <c r="A199" s="274"/>
      <c r="E199" s="328"/>
    </row>
    <row r="200" spans="1:5" s="268" customFormat="1" ht="12">
      <c r="A200" s="274"/>
      <c r="E200" s="328"/>
    </row>
    <row r="201" spans="1:5" s="268" customFormat="1" ht="12">
      <c r="A201" s="274"/>
      <c r="E201" s="328"/>
    </row>
    <row r="202" spans="1:5" s="268" customFormat="1" ht="12">
      <c r="A202" s="274"/>
      <c r="E202" s="328"/>
    </row>
    <row r="203" spans="1:5" s="268" customFormat="1" ht="12">
      <c r="A203" s="274"/>
      <c r="E203" s="328"/>
    </row>
    <row r="204" spans="1:5" s="268" customFormat="1" ht="12">
      <c r="A204" s="274"/>
      <c r="E204" s="328"/>
    </row>
    <row r="205" spans="1:5" s="268" customFormat="1" ht="12">
      <c r="A205" s="274"/>
      <c r="E205" s="328"/>
    </row>
    <row r="206" spans="1:5" s="268" customFormat="1" ht="12">
      <c r="A206" s="274"/>
      <c r="E206" s="328"/>
    </row>
    <row r="207" spans="1:5" s="268" customFormat="1" ht="12">
      <c r="A207" s="274"/>
      <c r="E207" s="328"/>
    </row>
    <row r="208" spans="1:5" s="268" customFormat="1" ht="12">
      <c r="A208" s="274"/>
      <c r="E208" s="328"/>
    </row>
    <row r="209" spans="1:5" s="268" customFormat="1" ht="12">
      <c r="A209" s="274"/>
      <c r="E209" s="328"/>
    </row>
    <row r="210" spans="1:5" s="268" customFormat="1" ht="12">
      <c r="A210" s="274"/>
      <c r="E210" s="328"/>
    </row>
    <row r="211" spans="1:5" s="268" customFormat="1" ht="12">
      <c r="A211" s="274"/>
      <c r="E211" s="328"/>
    </row>
    <row r="212" spans="1:5" s="268" customFormat="1" ht="12">
      <c r="A212" s="274"/>
      <c r="E212" s="328"/>
    </row>
    <row r="213" spans="1:5" s="268" customFormat="1" ht="12">
      <c r="A213" s="274"/>
      <c r="E213" s="328"/>
    </row>
    <row r="214" spans="1:5" s="268" customFormat="1" ht="12">
      <c r="A214" s="274"/>
      <c r="E214" s="328"/>
    </row>
    <row r="215" spans="1:5" s="268" customFormat="1" ht="12">
      <c r="A215" s="274"/>
      <c r="E215" s="328"/>
    </row>
    <row r="216" spans="1:5" s="268" customFormat="1" ht="12">
      <c r="A216" s="274"/>
      <c r="E216" s="328"/>
    </row>
    <row r="217" spans="1:5" s="268" customFormat="1" ht="12">
      <c r="A217" s="274"/>
      <c r="E217" s="328"/>
    </row>
    <row r="218" spans="1:5" s="268" customFormat="1" ht="12">
      <c r="A218" s="274"/>
      <c r="E218" s="328"/>
    </row>
    <row r="219" spans="1:5" s="268" customFormat="1" ht="12">
      <c r="A219" s="274"/>
      <c r="E219" s="328"/>
    </row>
    <row r="220" spans="1:5" s="268" customFormat="1" ht="12">
      <c r="A220" s="274"/>
      <c r="E220" s="328"/>
    </row>
    <row r="221" spans="1:5" s="268" customFormat="1" ht="12">
      <c r="A221" s="274"/>
      <c r="E221" s="328"/>
    </row>
    <row r="222" spans="1:5" s="268" customFormat="1" ht="12">
      <c r="A222" s="274"/>
      <c r="E222" s="328"/>
    </row>
    <row r="223" spans="1:5" s="268" customFormat="1" ht="12">
      <c r="A223" s="274"/>
      <c r="E223" s="328"/>
    </row>
    <row r="224" spans="1:5" s="268" customFormat="1" ht="12">
      <c r="A224" s="274"/>
      <c r="E224" s="328"/>
    </row>
    <row r="225" spans="1:5" s="268" customFormat="1" ht="12">
      <c r="A225" s="274"/>
      <c r="E225" s="328"/>
    </row>
    <row r="226" spans="1:5" s="268" customFormat="1" ht="12">
      <c r="A226" s="274"/>
      <c r="E226" s="328"/>
    </row>
    <row r="227" spans="1:5" s="268" customFormat="1" ht="12">
      <c r="A227" s="274"/>
      <c r="E227" s="328"/>
    </row>
    <row r="228" spans="1:5" s="268" customFormat="1" ht="12">
      <c r="A228" s="274"/>
      <c r="E228" s="328"/>
    </row>
    <row r="229" spans="1:5" s="268" customFormat="1" ht="12">
      <c r="A229" s="274"/>
      <c r="E229" s="328"/>
    </row>
    <row r="230" spans="1:5" s="268" customFormat="1" ht="12">
      <c r="A230" s="274"/>
      <c r="E230" s="328"/>
    </row>
    <row r="231" spans="1:5" s="268" customFormat="1" ht="12">
      <c r="A231" s="274"/>
      <c r="E231" s="328"/>
    </row>
    <row r="232" spans="1:5" s="268" customFormat="1" ht="12">
      <c r="A232" s="274"/>
      <c r="E232" s="328"/>
    </row>
    <row r="233" spans="1:5" s="268" customFormat="1" ht="12">
      <c r="A233" s="274"/>
      <c r="E233" s="328"/>
    </row>
    <row r="234" spans="1:5" s="268" customFormat="1" ht="12">
      <c r="A234" s="274"/>
      <c r="E234" s="328"/>
    </row>
    <row r="235" spans="1:5" s="268" customFormat="1" ht="12">
      <c r="A235" s="274"/>
      <c r="E235" s="328"/>
    </row>
    <row r="236" spans="1:5" s="268" customFormat="1" ht="12">
      <c r="A236" s="274"/>
      <c r="E236" s="328"/>
    </row>
    <row r="237" spans="1:5" s="268" customFormat="1" ht="12">
      <c r="A237" s="274"/>
      <c r="E237" s="328"/>
    </row>
    <row r="238" spans="1:5" s="268" customFormat="1" ht="12">
      <c r="A238" s="274"/>
      <c r="E238" s="328"/>
    </row>
    <row r="239" spans="1:5" s="268" customFormat="1" ht="12">
      <c r="A239" s="274"/>
      <c r="E239" s="328"/>
    </row>
    <row r="240" spans="1:5" s="268" customFormat="1" ht="12">
      <c r="A240" s="274"/>
      <c r="E240" s="328"/>
    </row>
    <row r="241" spans="1:5" s="268" customFormat="1" ht="12">
      <c r="A241" s="274"/>
      <c r="E241" s="328"/>
    </row>
    <row r="242" spans="1:5" s="268" customFormat="1" ht="12">
      <c r="A242" s="274"/>
      <c r="E242" s="328"/>
    </row>
    <row r="243" spans="1:5" s="268" customFormat="1" ht="12">
      <c r="A243" s="274"/>
      <c r="E243" s="328"/>
    </row>
    <row r="244" spans="1:5" s="268" customFormat="1" ht="12">
      <c r="A244" s="274"/>
      <c r="E244" s="328"/>
    </row>
    <row r="245" spans="1:5" s="268" customFormat="1" ht="12">
      <c r="A245" s="274"/>
      <c r="E245" s="328"/>
    </row>
    <row r="246" spans="1:5" s="268" customFormat="1" ht="12">
      <c r="A246" s="274"/>
      <c r="E246" s="328"/>
    </row>
    <row r="247" spans="1:5" s="268" customFormat="1" ht="12">
      <c r="A247" s="274"/>
      <c r="E247" s="328"/>
    </row>
    <row r="248" spans="1:5" s="268" customFormat="1" ht="12">
      <c r="A248" s="274"/>
      <c r="E248" s="328"/>
    </row>
    <row r="249" spans="1:5" s="268" customFormat="1" ht="12">
      <c r="A249" s="274"/>
      <c r="E249" s="328"/>
    </row>
    <row r="250" spans="1:5" s="268" customFormat="1" ht="12">
      <c r="A250" s="274"/>
      <c r="E250" s="328"/>
    </row>
    <row r="251" spans="1:5" s="268" customFormat="1" ht="12">
      <c r="A251" s="274"/>
      <c r="E251" s="328"/>
    </row>
    <row r="252" spans="1:5" s="268" customFormat="1" ht="12">
      <c r="A252" s="274"/>
      <c r="E252" s="328"/>
    </row>
    <row r="253" spans="1:5" s="268" customFormat="1" ht="12">
      <c r="A253" s="274"/>
      <c r="E253" s="328"/>
    </row>
    <row r="254" spans="1:5" s="268" customFormat="1" ht="12">
      <c r="A254" s="274"/>
      <c r="E254" s="328"/>
    </row>
    <row r="255" spans="1:5" s="268" customFormat="1" ht="12">
      <c r="A255" s="274"/>
      <c r="E255" s="328"/>
    </row>
    <row r="256" spans="1:5" s="268" customFormat="1" ht="12">
      <c r="A256" s="274"/>
      <c r="E256" s="328"/>
    </row>
    <row r="257" spans="1:5" s="268" customFormat="1" ht="12">
      <c r="A257" s="274"/>
      <c r="E257" s="328"/>
    </row>
    <row r="258" spans="1:5" s="268" customFormat="1" ht="12">
      <c r="A258" s="274"/>
      <c r="E258" s="328"/>
    </row>
    <row r="259" spans="1:5" s="268" customFormat="1" ht="12">
      <c r="A259" s="274"/>
      <c r="E259" s="328"/>
    </row>
    <row r="260" spans="1:5" s="268" customFormat="1" ht="12">
      <c r="A260" s="274"/>
      <c r="E260" s="328"/>
    </row>
    <row r="261" spans="1:5" s="268" customFormat="1" ht="12">
      <c r="A261" s="274"/>
      <c r="E261" s="328"/>
    </row>
    <row r="262" spans="1:5" s="268" customFormat="1" ht="12">
      <c r="A262" s="274"/>
      <c r="E262" s="328"/>
    </row>
    <row r="263" spans="1:5" s="268" customFormat="1" ht="12">
      <c r="A263" s="274"/>
      <c r="E263" s="328"/>
    </row>
    <row r="264" spans="1:5" s="268" customFormat="1" ht="12">
      <c r="A264" s="274"/>
      <c r="E264" s="328"/>
    </row>
    <row r="265" spans="1:5" s="268" customFormat="1" ht="12">
      <c r="A265" s="274"/>
      <c r="E265" s="328"/>
    </row>
    <row r="266" spans="1:5" s="268" customFormat="1" ht="12">
      <c r="A266" s="274"/>
      <c r="E266" s="328"/>
    </row>
    <row r="267" spans="1:5" s="268" customFormat="1" ht="12">
      <c r="A267" s="274"/>
      <c r="E267" s="328"/>
    </row>
    <row r="268" spans="1:5" s="268" customFormat="1" ht="12">
      <c r="A268" s="274"/>
      <c r="E268" s="328"/>
    </row>
    <row r="269" spans="1:5" s="268" customFormat="1" ht="12">
      <c r="A269" s="274"/>
      <c r="E269" s="328"/>
    </row>
    <row r="270" spans="1:5" s="268" customFormat="1" ht="12">
      <c r="A270" s="274"/>
      <c r="E270" s="328"/>
    </row>
    <row r="271" spans="1:5" s="268" customFormat="1" ht="12">
      <c r="A271" s="274"/>
      <c r="E271" s="328"/>
    </row>
    <row r="272" spans="1:5" s="268" customFormat="1" ht="12">
      <c r="A272" s="274"/>
      <c r="E272" s="328"/>
    </row>
    <row r="273" spans="1:5" s="268" customFormat="1" ht="12">
      <c r="A273" s="274"/>
      <c r="E273" s="328"/>
    </row>
    <row r="274" spans="1:5" s="268" customFormat="1" ht="12">
      <c r="A274" s="274"/>
      <c r="E274" s="328"/>
    </row>
    <row r="275" spans="1:5" s="268" customFormat="1" ht="12">
      <c r="A275" s="274"/>
      <c r="E275" s="328"/>
    </row>
    <row r="276" spans="1:5" s="268" customFormat="1" ht="12">
      <c r="A276" s="274"/>
      <c r="E276" s="328"/>
    </row>
    <row r="277" spans="1:5" s="268" customFormat="1" ht="12">
      <c r="A277" s="274"/>
      <c r="E277" s="328"/>
    </row>
    <row r="278" spans="1:5" s="268" customFormat="1" ht="12">
      <c r="A278" s="274"/>
      <c r="E278" s="328"/>
    </row>
    <row r="279" spans="1:5" s="268" customFormat="1" ht="12">
      <c r="A279" s="274"/>
      <c r="E279" s="328"/>
    </row>
    <row r="280" spans="1:5" s="268" customFormat="1" ht="12">
      <c r="A280" s="274"/>
      <c r="E280" s="328"/>
    </row>
    <row r="281" spans="1:5" s="268" customFormat="1" ht="12">
      <c r="A281" s="274"/>
      <c r="E281" s="328"/>
    </row>
    <row r="282" spans="1:5" s="268" customFormat="1" ht="12">
      <c r="A282" s="274"/>
      <c r="E282" s="328"/>
    </row>
    <row r="283" spans="1:5" s="268" customFormat="1" ht="12">
      <c r="A283" s="274"/>
      <c r="E283" s="328"/>
    </row>
    <row r="284" spans="1:5" s="268" customFormat="1" ht="12">
      <c r="A284" s="274"/>
      <c r="E284" s="328"/>
    </row>
    <row r="285" spans="1:5" s="268" customFormat="1" ht="12">
      <c r="A285" s="274"/>
      <c r="E285" s="328"/>
    </row>
    <row r="286" spans="1:5" s="268" customFormat="1" ht="12">
      <c r="A286" s="274"/>
      <c r="E286" s="328"/>
    </row>
    <row r="287" spans="1:5" s="268" customFormat="1" ht="12">
      <c r="A287" s="274"/>
      <c r="E287" s="328"/>
    </row>
    <row r="288" spans="1:5" s="268" customFormat="1" ht="12">
      <c r="A288" s="274"/>
      <c r="E288" s="328"/>
    </row>
    <row r="289" spans="1:5" s="268" customFormat="1" ht="12">
      <c r="A289" s="274"/>
      <c r="E289" s="328"/>
    </row>
    <row r="290" spans="1:5" s="268" customFormat="1" ht="12">
      <c r="A290" s="274"/>
      <c r="E290" s="328"/>
    </row>
    <row r="291" spans="1:5" s="268" customFormat="1" ht="12">
      <c r="A291" s="274"/>
      <c r="E291" s="328"/>
    </row>
    <row r="292" spans="1:5" s="268" customFormat="1" ht="12">
      <c r="A292" s="274"/>
      <c r="E292" s="328"/>
    </row>
    <row r="293" spans="1:5" s="268" customFormat="1" ht="12">
      <c r="A293" s="274"/>
      <c r="E293" s="328"/>
    </row>
    <row r="294" spans="1:5" s="268" customFormat="1" ht="12">
      <c r="A294" s="274"/>
      <c r="E294" s="328"/>
    </row>
    <row r="295" spans="1:5" s="268" customFormat="1" ht="12">
      <c r="A295" s="274"/>
      <c r="E295" s="328"/>
    </row>
    <row r="296" spans="1:5" s="268" customFormat="1" ht="12">
      <c r="A296" s="274"/>
      <c r="E296" s="328"/>
    </row>
    <row r="297" spans="1:5" s="268" customFormat="1" ht="12">
      <c r="A297" s="274"/>
      <c r="E297" s="328"/>
    </row>
    <row r="298" spans="1:5" s="268" customFormat="1" ht="12">
      <c r="A298" s="274"/>
      <c r="E298" s="328"/>
    </row>
    <row r="299" spans="1:5" s="268" customFormat="1" ht="12">
      <c r="A299" s="274"/>
      <c r="E299" s="328"/>
    </row>
    <row r="300" spans="1:5" s="268" customFormat="1" ht="12">
      <c r="A300" s="274"/>
      <c r="E300" s="328"/>
    </row>
    <row r="301" spans="1:5" s="268" customFormat="1" ht="12">
      <c r="A301" s="274"/>
      <c r="E301" s="328"/>
    </row>
    <row r="302" spans="1:5" s="268" customFormat="1" ht="12">
      <c r="A302" s="274"/>
      <c r="E302" s="328"/>
    </row>
    <row r="303" spans="1:5" s="268" customFormat="1" ht="12">
      <c r="A303" s="274"/>
      <c r="E303" s="328"/>
    </row>
    <row r="304" spans="1:5" s="268" customFormat="1" ht="12">
      <c r="A304" s="274"/>
      <c r="E304" s="328"/>
    </row>
    <row r="305" spans="1:5" s="268" customFormat="1" ht="12">
      <c r="A305" s="274"/>
      <c r="E305" s="328"/>
    </row>
    <row r="306" spans="1:5" s="268" customFormat="1" ht="12">
      <c r="A306" s="274"/>
      <c r="E306" s="328"/>
    </row>
    <row r="307" spans="1:5" s="268" customFormat="1" ht="12">
      <c r="A307" s="274"/>
      <c r="E307" s="328"/>
    </row>
    <row r="308" spans="1:5" s="268" customFormat="1" ht="12">
      <c r="A308" s="274"/>
      <c r="E308" s="328"/>
    </row>
    <row r="309" spans="1:5" s="268" customFormat="1" ht="12">
      <c r="A309" s="274"/>
      <c r="E309" s="328"/>
    </row>
    <row r="310" spans="1:5" s="268" customFormat="1" ht="12">
      <c r="A310" s="274"/>
      <c r="E310" s="328"/>
    </row>
    <row r="311" spans="1:5" s="268" customFormat="1" ht="12">
      <c r="A311" s="274"/>
      <c r="E311" s="328"/>
    </row>
    <row r="312" spans="1:5" s="268" customFormat="1" ht="12">
      <c r="A312" s="274"/>
      <c r="E312" s="328"/>
    </row>
    <row r="313" spans="1:5" s="268" customFormat="1" ht="12">
      <c r="A313" s="274"/>
      <c r="E313" s="328"/>
    </row>
    <row r="314" spans="1:5" s="268" customFormat="1" ht="12">
      <c r="A314" s="274"/>
      <c r="E314" s="328"/>
    </row>
    <row r="315" spans="1:5" s="268" customFormat="1" ht="12">
      <c r="A315" s="274"/>
      <c r="E315" s="328"/>
    </row>
    <row r="316" spans="1:5" s="268" customFormat="1" ht="12">
      <c r="A316" s="274"/>
      <c r="E316" s="328"/>
    </row>
    <row r="317" spans="1:5" s="268" customFormat="1" ht="12">
      <c r="A317" s="274"/>
      <c r="E317" s="328"/>
    </row>
    <row r="318" spans="1:5" s="268" customFormat="1" ht="12">
      <c r="A318" s="274"/>
      <c r="E318" s="328"/>
    </row>
    <row r="319" spans="1:5" s="268" customFormat="1" ht="12">
      <c r="A319" s="274"/>
      <c r="E319" s="328"/>
    </row>
    <row r="320" spans="1:5" s="268" customFormat="1" ht="12">
      <c r="A320" s="274"/>
      <c r="E320" s="328"/>
    </row>
    <row r="321" spans="1:5" s="268" customFormat="1" ht="12">
      <c r="A321" s="274"/>
      <c r="E321" s="328"/>
    </row>
    <row r="322" spans="1:5" s="268" customFormat="1" ht="12">
      <c r="A322" s="274"/>
      <c r="E322" s="328"/>
    </row>
    <row r="323" spans="1:5" s="268" customFormat="1" ht="12">
      <c r="A323" s="274"/>
      <c r="E323" s="328"/>
    </row>
    <row r="324" spans="1:5" s="268" customFormat="1" ht="12">
      <c r="A324" s="274"/>
      <c r="E324" s="328"/>
    </row>
    <row r="325" spans="1:5" s="268" customFormat="1" ht="12">
      <c r="A325" s="274"/>
      <c r="E325" s="328"/>
    </row>
    <row r="326" spans="1:5" s="268" customFormat="1" ht="12">
      <c r="A326" s="274"/>
      <c r="E326" s="328"/>
    </row>
    <row r="327" spans="1:5" s="268" customFormat="1" ht="12">
      <c r="A327" s="274"/>
      <c r="E327" s="328"/>
    </row>
    <row r="328" spans="1:5" s="268" customFormat="1" ht="12">
      <c r="A328" s="274"/>
      <c r="E328" s="328"/>
    </row>
    <row r="329" spans="1:5" s="268" customFormat="1" ht="12">
      <c r="A329" s="274"/>
      <c r="E329" s="328"/>
    </row>
    <row r="330" spans="1:5" s="268" customFormat="1" ht="12">
      <c r="A330" s="274"/>
      <c r="E330" s="328"/>
    </row>
    <row r="331" spans="1:5" s="268" customFormat="1" ht="12">
      <c r="A331" s="274"/>
      <c r="E331" s="328"/>
    </row>
    <row r="332" spans="1:5" s="268" customFormat="1" ht="12">
      <c r="A332" s="274"/>
      <c r="E332" s="328"/>
    </row>
    <row r="333" spans="1:5" s="268" customFormat="1" ht="12">
      <c r="A333" s="274"/>
      <c r="E333" s="328"/>
    </row>
    <row r="334" spans="1:5" s="268" customFormat="1" ht="12">
      <c r="A334" s="274"/>
      <c r="E334" s="328"/>
    </row>
    <row r="335" spans="1:5" s="268" customFormat="1" ht="12">
      <c r="A335" s="274"/>
      <c r="E335" s="328"/>
    </row>
    <row r="336" spans="1:5" s="268" customFormat="1" ht="12">
      <c r="A336" s="274"/>
      <c r="E336" s="328"/>
    </row>
    <row r="337" spans="1:5" s="268" customFormat="1" ht="12">
      <c r="A337" s="274"/>
      <c r="E337" s="328"/>
    </row>
    <row r="338" spans="1:5" s="268" customFormat="1" ht="12">
      <c r="A338" s="274"/>
      <c r="E338" s="328"/>
    </row>
    <row r="339" spans="1:5" s="268" customFormat="1" ht="12">
      <c r="A339" s="274"/>
      <c r="E339" s="328"/>
    </row>
    <row r="340" spans="1:5" s="268" customFormat="1" ht="12">
      <c r="A340" s="274"/>
      <c r="E340" s="328"/>
    </row>
    <row r="341" spans="1:5" s="268" customFormat="1" ht="12">
      <c r="A341" s="274"/>
      <c r="E341" s="328"/>
    </row>
    <row r="342" spans="1:5" s="268" customFormat="1" ht="12">
      <c r="A342" s="274"/>
      <c r="E342" s="328"/>
    </row>
    <row r="343" spans="1:5" s="268" customFormat="1" ht="12">
      <c r="A343" s="274"/>
      <c r="E343" s="328"/>
    </row>
    <row r="344" spans="1:5" s="268" customFormat="1" ht="12">
      <c r="A344" s="274"/>
      <c r="E344" s="328"/>
    </row>
    <row r="345" spans="1:5" s="268" customFormat="1" ht="12">
      <c r="A345" s="274"/>
      <c r="E345" s="328"/>
    </row>
    <row r="346" spans="1:5" s="268" customFormat="1" ht="12">
      <c r="A346" s="274"/>
      <c r="E346" s="328"/>
    </row>
    <row r="347" spans="1:5" s="268" customFormat="1" ht="12">
      <c r="A347" s="274"/>
      <c r="E347" s="328"/>
    </row>
    <row r="348" spans="1:5" s="268" customFormat="1" ht="12">
      <c r="A348" s="274"/>
      <c r="E348" s="328"/>
    </row>
    <row r="349" spans="1:5" s="268" customFormat="1" ht="12">
      <c r="A349" s="274"/>
      <c r="E349" s="328"/>
    </row>
    <row r="350" spans="1:5" s="268" customFormat="1" ht="12">
      <c r="A350" s="274"/>
      <c r="E350" s="328"/>
    </row>
    <row r="351" spans="1:5" s="268" customFormat="1" ht="12">
      <c r="A351" s="274"/>
      <c r="E351" s="328"/>
    </row>
    <row r="352" spans="1:5" s="268" customFormat="1" ht="12">
      <c r="A352" s="274"/>
      <c r="E352" s="328"/>
    </row>
    <row r="353" spans="1:5" s="268" customFormat="1" ht="12">
      <c r="A353" s="274"/>
      <c r="E353" s="328"/>
    </row>
    <row r="354" spans="1:5" s="268" customFormat="1" ht="12">
      <c r="A354" s="274"/>
      <c r="E354" s="328"/>
    </row>
    <row r="355" spans="1:5" s="268" customFormat="1" ht="12">
      <c r="A355" s="274"/>
      <c r="E355" s="328"/>
    </row>
    <row r="356" spans="1:5" s="268" customFormat="1" ht="12">
      <c r="A356" s="274"/>
      <c r="E356" s="328"/>
    </row>
    <row r="357" spans="1:5" s="268" customFormat="1" ht="12">
      <c r="A357" s="274"/>
      <c r="E357" s="328"/>
    </row>
    <row r="358" spans="1:5" s="268" customFormat="1" ht="12">
      <c r="A358" s="274"/>
      <c r="E358" s="328"/>
    </row>
    <row r="359" spans="1:5" s="268" customFormat="1" ht="12">
      <c r="A359" s="274"/>
      <c r="E359" s="328"/>
    </row>
    <row r="360" spans="1:5" s="268" customFormat="1" ht="12">
      <c r="A360" s="274"/>
      <c r="E360" s="328"/>
    </row>
    <row r="361" spans="1:5" s="268" customFormat="1" ht="12">
      <c r="A361" s="274"/>
      <c r="E361" s="328"/>
    </row>
    <row r="362" spans="1:5" s="268" customFormat="1" ht="12">
      <c r="A362" s="274"/>
      <c r="E362" s="328"/>
    </row>
    <row r="363" spans="1:5" s="268" customFormat="1" ht="12">
      <c r="A363" s="274"/>
      <c r="E363" s="328"/>
    </row>
    <row r="364" spans="1:5" s="268" customFormat="1" ht="12">
      <c r="A364" s="274"/>
      <c r="E364" s="328"/>
    </row>
    <row r="365" spans="1:5" s="268" customFormat="1" ht="12">
      <c r="A365" s="274"/>
      <c r="E365" s="328"/>
    </row>
    <row r="366" spans="1:5" s="268" customFormat="1" ht="12">
      <c r="A366" s="274"/>
      <c r="E366" s="328"/>
    </row>
    <row r="367" spans="1:5" s="268" customFormat="1" ht="12">
      <c r="A367" s="274"/>
      <c r="E367" s="328"/>
    </row>
    <row r="368" spans="1:5" s="268" customFormat="1" ht="12">
      <c r="A368" s="274"/>
      <c r="E368" s="328"/>
    </row>
    <row r="369" spans="1:5" s="268" customFormat="1" ht="12">
      <c r="A369" s="274"/>
      <c r="E369" s="328"/>
    </row>
    <row r="370" spans="1:5" s="268" customFormat="1" ht="12">
      <c r="A370" s="274"/>
      <c r="E370" s="328"/>
    </row>
    <row r="371" spans="1:5" s="268" customFormat="1" ht="12">
      <c r="A371" s="274"/>
      <c r="E371" s="328"/>
    </row>
    <row r="372" spans="1:5" s="268" customFormat="1" ht="12">
      <c r="A372" s="274"/>
      <c r="E372" s="328"/>
    </row>
    <row r="373" spans="1:5" s="268" customFormat="1" ht="12">
      <c r="A373" s="274"/>
      <c r="E373" s="328"/>
    </row>
    <row r="374" spans="1:5" s="268" customFormat="1" ht="12">
      <c r="A374" s="274"/>
      <c r="E374" s="328"/>
    </row>
    <row r="375" spans="1:5" s="268" customFormat="1" ht="12">
      <c r="A375" s="274"/>
      <c r="E375" s="328"/>
    </row>
    <row r="376" spans="1:5" s="268" customFormat="1" ht="12">
      <c r="A376" s="274"/>
      <c r="E376" s="328"/>
    </row>
    <row r="377" spans="1:5" s="268" customFormat="1" ht="12">
      <c r="A377" s="274"/>
      <c r="E377" s="328"/>
    </row>
    <row r="378" spans="1:5" s="268" customFormat="1" ht="12">
      <c r="A378" s="274"/>
      <c r="E378" s="328"/>
    </row>
    <row r="379" spans="1:5" s="268" customFormat="1" ht="12">
      <c r="A379" s="274"/>
      <c r="E379" s="328"/>
    </row>
    <row r="380" spans="1:5" s="268" customFormat="1" ht="12">
      <c r="A380" s="274"/>
      <c r="E380" s="328"/>
    </row>
    <row r="381" spans="1:5" s="268" customFormat="1" ht="12">
      <c r="A381" s="274"/>
      <c r="E381" s="328"/>
    </row>
    <row r="382" spans="1:5" s="268" customFormat="1" ht="12">
      <c r="A382" s="274"/>
      <c r="E382" s="328"/>
    </row>
    <row r="383" spans="1:5" s="268" customFormat="1" ht="12">
      <c r="A383" s="274"/>
      <c r="E383" s="328"/>
    </row>
    <row r="384" spans="1:5" s="268" customFormat="1" ht="12">
      <c r="A384" s="274"/>
      <c r="E384" s="328"/>
    </row>
    <row r="385" spans="1:5" s="268" customFormat="1" ht="12">
      <c r="A385" s="274"/>
      <c r="E385" s="328"/>
    </row>
    <row r="386" spans="1:5" s="268" customFormat="1" ht="12">
      <c r="A386" s="274"/>
      <c r="E386" s="328"/>
    </row>
    <row r="387" spans="1:5" s="268" customFormat="1" ht="12">
      <c r="A387" s="274"/>
      <c r="E387" s="328"/>
    </row>
    <row r="388" spans="1:5" s="268" customFormat="1" ht="12">
      <c r="A388" s="274"/>
      <c r="E388" s="328"/>
    </row>
    <row r="389" spans="1:5" s="268" customFormat="1" ht="12">
      <c r="A389" s="274"/>
      <c r="E389" s="328"/>
    </row>
    <row r="390" spans="1:5" s="268" customFormat="1" ht="12">
      <c r="A390" s="274"/>
      <c r="E390" s="328"/>
    </row>
    <row r="391" spans="1:5" s="268" customFormat="1" ht="12">
      <c r="A391" s="274"/>
      <c r="E391" s="328"/>
    </row>
    <row r="392" spans="1:5" s="268" customFormat="1" ht="12">
      <c r="A392" s="274"/>
      <c r="E392" s="328"/>
    </row>
    <row r="393" spans="1:5" s="268" customFormat="1" ht="12">
      <c r="A393" s="274"/>
      <c r="E393" s="328"/>
    </row>
    <row r="394" spans="1:5" s="268" customFormat="1" ht="12">
      <c r="A394" s="274"/>
      <c r="E394" s="328"/>
    </row>
    <row r="395" spans="1:5" s="268" customFormat="1" ht="12">
      <c r="A395" s="274"/>
      <c r="E395" s="328"/>
    </row>
    <row r="396" spans="1:5" s="268" customFormat="1" ht="12">
      <c r="A396" s="274"/>
      <c r="E396" s="328"/>
    </row>
    <row r="397" spans="1:5" s="268" customFormat="1" ht="12">
      <c r="A397" s="274"/>
      <c r="E397" s="328"/>
    </row>
    <row r="398" spans="1:5" s="268" customFormat="1" ht="12">
      <c r="A398" s="274"/>
      <c r="E398" s="328"/>
    </row>
    <row r="399" spans="1:5" s="268" customFormat="1" ht="12">
      <c r="A399" s="274"/>
      <c r="E399" s="328"/>
    </row>
    <row r="400" spans="1:5" s="268" customFormat="1" ht="12">
      <c r="A400" s="274"/>
      <c r="E400" s="328"/>
    </row>
    <row r="401" spans="1:5" s="268" customFormat="1" ht="12">
      <c r="A401" s="274"/>
      <c r="E401" s="328"/>
    </row>
    <row r="402" spans="1:5" s="268" customFormat="1" ht="12">
      <c r="A402" s="274"/>
      <c r="E402" s="328"/>
    </row>
    <row r="403" spans="1:5" s="268" customFormat="1" ht="12">
      <c r="A403" s="274"/>
      <c r="E403" s="328"/>
    </row>
    <row r="404" spans="1:5" s="268" customFormat="1" ht="12">
      <c r="A404" s="274"/>
      <c r="E404" s="328"/>
    </row>
    <row r="405" spans="1:5" s="268" customFormat="1" ht="12">
      <c r="A405" s="274"/>
      <c r="E405" s="328"/>
    </row>
    <row r="406" spans="1:5" s="268" customFormat="1" ht="12">
      <c r="A406" s="274"/>
      <c r="E406" s="328"/>
    </row>
    <row r="407" spans="1:5" s="268" customFormat="1" ht="12">
      <c r="A407" s="274"/>
      <c r="E407" s="328"/>
    </row>
    <row r="408" spans="1:5" s="268" customFormat="1" ht="12">
      <c r="A408" s="274"/>
      <c r="E408" s="328"/>
    </row>
    <row r="409" spans="1:5" s="268" customFormat="1" ht="12">
      <c r="A409" s="274"/>
      <c r="E409" s="328"/>
    </row>
    <row r="410" spans="1:5" s="268" customFormat="1" ht="12">
      <c r="A410" s="274"/>
      <c r="E410" s="328"/>
    </row>
    <row r="411" spans="1:5" s="268" customFormat="1" ht="12">
      <c r="A411" s="274"/>
      <c r="E411" s="328"/>
    </row>
    <row r="412" spans="1:5" s="268" customFormat="1" ht="12">
      <c r="A412" s="274"/>
      <c r="E412" s="328"/>
    </row>
    <row r="413" spans="1:5" s="268" customFormat="1" ht="12">
      <c r="A413" s="274"/>
      <c r="E413" s="328"/>
    </row>
    <row r="414" spans="1:5" s="268" customFormat="1" ht="12">
      <c r="A414" s="274"/>
      <c r="E414" s="328"/>
    </row>
    <row r="415" spans="1:5" s="268" customFormat="1" ht="12">
      <c r="A415" s="274"/>
      <c r="E415" s="328"/>
    </row>
    <row r="416" spans="1:5" s="268" customFormat="1" ht="12">
      <c r="A416" s="274"/>
      <c r="E416" s="328"/>
    </row>
    <row r="417" spans="1:5" s="268" customFormat="1" ht="12">
      <c r="A417" s="274"/>
      <c r="E417" s="328"/>
    </row>
    <row r="418" spans="1:5" s="268" customFormat="1" ht="12">
      <c r="A418" s="274"/>
      <c r="E418" s="328"/>
    </row>
    <row r="419" spans="1:5" s="268" customFormat="1" ht="12">
      <c r="A419" s="274"/>
      <c r="E419" s="328"/>
    </row>
    <row r="420" spans="1:5" s="268" customFormat="1" ht="12">
      <c r="A420" s="274"/>
      <c r="E420" s="328"/>
    </row>
    <row r="421" spans="1:5" s="268" customFormat="1" ht="12">
      <c r="A421" s="274"/>
      <c r="E421" s="328"/>
    </row>
    <row r="422" spans="1:5" s="268" customFormat="1" ht="12">
      <c r="A422" s="274"/>
      <c r="E422" s="328"/>
    </row>
    <row r="423" spans="1:5" s="268" customFormat="1" ht="12">
      <c r="A423" s="274"/>
      <c r="E423" s="328"/>
    </row>
    <row r="424" spans="1:5" s="268" customFormat="1" ht="12">
      <c r="A424" s="274"/>
      <c r="E424" s="328"/>
    </row>
    <row r="425" spans="1:5" s="268" customFormat="1" ht="12">
      <c r="A425" s="274"/>
      <c r="E425" s="328"/>
    </row>
    <row r="426" spans="1:5" s="268" customFormat="1" ht="12">
      <c r="A426" s="274"/>
      <c r="E426" s="328"/>
    </row>
    <row r="427" spans="1:5" s="268" customFormat="1" ht="12">
      <c r="A427" s="274"/>
      <c r="E427" s="328"/>
    </row>
    <row r="428" spans="1:5" s="268" customFormat="1" ht="12">
      <c r="A428" s="274"/>
      <c r="E428" s="328"/>
    </row>
    <row r="429" spans="1:5" s="268" customFormat="1" ht="12">
      <c r="A429" s="274"/>
      <c r="E429" s="328"/>
    </row>
    <row r="430" spans="1:5" s="268" customFormat="1" ht="12">
      <c r="A430" s="274"/>
      <c r="E430" s="328"/>
    </row>
    <row r="431" spans="1:5" s="268" customFormat="1" ht="12">
      <c r="A431" s="274"/>
      <c r="E431" s="328"/>
    </row>
    <row r="432" spans="1:5" s="268" customFormat="1" ht="12">
      <c r="A432" s="274"/>
      <c r="E432" s="328"/>
    </row>
    <row r="433" spans="1:5" s="268" customFormat="1" ht="12">
      <c r="A433" s="274"/>
      <c r="E433" s="328"/>
    </row>
    <row r="434" spans="1:5" s="268" customFormat="1" ht="12">
      <c r="A434" s="274"/>
      <c r="E434" s="328"/>
    </row>
    <row r="435" spans="1:5" s="268" customFormat="1" ht="12">
      <c r="A435" s="274"/>
      <c r="E435" s="328"/>
    </row>
    <row r="436" spans="1:5" s="268" customFormat="1" ht="12">
      <c r="A436" s="274"/>
      <c r="E436" s="328"/>
    </row>
    <row r="437" spans="1:5" s="268" customFormat="1" ht="12">
      <c r="A437" s="274"/>
      <c r="E437" s="328"/>
    </row>
    <row r="438" spans="1:5" s="268" customFormat="1" ht="12">
      <c r="A438" s="274"/>
      <c r="E438" s="328"/>
    </row>
    <row r="439" spans="1:5" s="268" customFormat="1" ht="12">
      <c r="A439" s="274"/>
      <c r="E439" s="328"/>
    </row>
    <row r="440" spans="1:5" s="268" customFormat="1" ht="12">
      <c r="A440" s="274"/>
      <c r="E440" s="328"/>
    </row>
    <row r="441" spans="1:5" s="268" customFormat="1" ht="12">
      <c r="A441" s="274"/>
      <c r="E441" s="328"/>
    </row>
    <row r="442" spans="1:5" s="268" customFormat="1" ht="12">
      <c r="A442" s="274"/>
      <c r="E442" s="328"/>
    </row>
    <row r="443" spans="1:5" s="268" customFormat="1" ht="12">
      <c r="A443" s="274"/>
      <c r="E443" s="328"/>
    </row>
    <row r="444" spans="1:5" s="268" customFormat="1" ht="12">
      <c r="A444" s="274"/>
      <c r="E444" s="328"/>
    </row>
    <row r="445" spans="1:5" s="268" customFormat="1" ht="12">
      <c r="A445" s="274"/>
      <c r="E445" s="328"/>
    </row>
    <row r="446" spans="1:5" s="268" customFormat="1" ht="12">
      <c r="A446" s="274"/>
      <c r="E446" s="328"/>
    </row>
    <row r="447" spans="1:5" s="268" customFormat="1" ht="12">
      <c r="A447" s="274"/>
      <c r="E447" s="328"/>
    </row>
    <row r="448" spans="1:5" s="268" customFormat="1" ht="12">
      <c r="A448" s="274"/>
      <c r="E448" s="328"/>
    </row>
    <row r="449" spans="1:5" s="268" customFormat="1" ht="12">
      <c r="A449" s="274"/>
      <c r="E449" s="328"/>
    </row>
    <row r="450" spans="1:5" s="268" customFormat="1" ht="12">
      <c r="A450" s="274"/>
      <c r="E450" s="328"/>
    </row>
    <row r="451" spans="1:5" s="268" customFormat="1" ht="12">
      <c r="A451" s="274"/>
      <c r="E451" s="328"/>
    </row>
    <row r="452" spans="1:5" s="268" customFormat="1" ht="12">
      <c r="A452" s="274"/>
      <c r="E452" s="328"/>
    </row>
    <row r="453" spans="1:5" s="268" customFormat="1" ht="12">
      <c r="A453" s="274"/>
      <c r="E453" s="328"/>
    </row>
    <row r="454" spans="1:5" s="268" customFormat="1" ht="12">
      <c r="A454" s="274"/>
      <c r="E454" s="328"/>
    </row>
    <row r="455" spans="1:5" s="268" customFormat="1" ht="12">
      <c r="A455" s="274"/>
      <c r="E455" s="328"/>
    </row>
    <row r="456" spans="1:5" s="268" customFormat="1" ht="12">
      <c r="A456" s="274"/>
      <c r="E456" s="328"/>
    </row>
    <row r="457" spans="1:5" s="268" customFormat="1" ht="12">
      <c r="A457" s="274"/>
      <c r="E457" s="328"/>
    </row>
    <row r="458" spans="1:5" s="268" customFormat="1" ht="12">
      <c r="A458" s="274"/>
      <c r="E458" s="328"/>
    </row>
    <row r="459" spans="1:5" s="268" customFormat="1" ht="12">
      <c r="A459" s="274"/>
      <c r="E459" s="328"/>
    </row>
    <row r="460" spans="1:5" s="268" customFormat="1" ht="12">
      <c r="A460" s="274"/>
      <c r="E460" s="328"/>
    </row>
    <row r="461" spans="1:5" s="268" customFormat="1" ht="12">
      <c r="A461" s="274"/>
      <c r="E461" s="328"/>
    </row>
    <row r="462" spans="1:5" s="268" customFormat="1" ht="12">
      <c r="A462" s="274"/>
      <c r="E462" s="328"/>
    </row>
    <row r="463" spans="1:5" s="268" customFormat="1" ht="12">
      <c r="A463" s="274"/>
      <c r="E463" s="328"/>
    </row>
    <row r="464" spans="1:5" s="268" customFormat="1" ht="12">
      <c r="A464" s="274"/>
      <c r="E464" s="328"/>
    </row>
    <row r="465" spans="1:5" s="268" customFormat="1" ht="12">
      <c r="A465" s="274"/>
      <c r="E465" s="328"/>
    </row>
    <row r="466" spans="1:5" s="268" customFormat="1" ht="12">
      <c r="A466" s="274"/>
      <c r="E466" s="328"/>
    </row>
    <row r="467" spans="1:5" s="268" customFormat="1" ht="12">
      <c r="A467" s="274"/>
      <c r="E467" s="328"/>
    </row>
    <row r="468" spans="1:5" s="268" customFormat="1" ht="12">
      <c r="A468" s="274"/>
      <c r="E468" s="328"/>
    </row>
    <row r="469" spans="1:5" s="268" customFormat="1" ht="12">
      <c r="A469" s="274"/>
      <c r="E469" s="328"/>
    </row>
    <row r="470" spans="1:5" s="268" customFormat="1" ht="12">
      <c r="A470" s="274"/>
      <c r="E470" s="328"/>
    </row>
    <row r="471" spans="1:5" s="268" customFormat="1" ht="12">
      <c r="A471" s="274"/>
      <c r="E471" s="328"/>
    </row>
    <row r="472" spans="1:5" s="268" customFormat="1" ht="12">
      <c r="A472" s="274"/>
      <c r="E472" s="328"/>
    </row>
    <row r="473" spans="1:5" s="268" customFormat="1" ht="12">
      <c r="A473" s="274"/>
      <c r="E473" s="328"/>
    </row>
    <row r="474" spans="1:5" s="268" customFormat="1" ht="12">
      <c r="A474" s="274"/>
      <c r="E474" s="328"/>
    </row>
    <row r="475" spans="1:5" s="268" customFormat="1" ht="12">
      <c r="A475" s="274"/>
      <c r="E475" s="328"/>
    </row>
    <row r="476" spans="1:5" s="268" customFormat="1" ht="12">
      <c r="A476" s="274"/>
      <c r="E476" s="328"/>
    </row>
    <row r="477" spans="1:5" s="268" customFormat="1" ht="12">
      <c r="A477" s="274"/>
      <c r="E477" s="328"/>
    </row>
    <row r="478" spans="1:5" s="268" customFormat="1" ht="12">
      <c r="A478" s="274"/>
      <c r="E478" s="328"/>
    </row>
    <row r="479" spans="1:5" s="268" customFormat="1" ht="12">
      <c r="A479" s="274"/>
      <c r="E479" s="328"/>
    </row>
    <row r="480" spans="1:5" s="268" customFormat="1" ht="12">
      <c r="A480" s="274"/>
      <c r="E480" s="328"/>
    </row>
    <row r="481" spans="1:5" s="268" customFormat="1" ht="12">
      <c r="A481" s="274"/>
      <c r="E481" s="328"/>
    </row>
    <row r="482" spans="1:5" s="268" customFormat="1" ht="12">
      <c r="A482" s="274"/>
      <c r="E482" s="328"/>
    </row>
    <row r="483" spans="1:5" s="268" customFormat="1" ht="12">
      <c r="A483" s="274"/>
      <c r="E483" s="328"/>
    </row>
    <row r="484" spans="1:5" s="268" customFormat="1" ht="12">
      <c r="A484" s="274"/>
      <c r="E484" s="328"/>
    </row>
    <row r="485" spans="1:5" s="268" customFormat="1" ht="12">
      <c r="A485" s="274"/>
      <c r="E485" s="328"/>
    </row>
    <row r="486" spans="1:5" s="268" customFormat="1" ht="12">
      <c r="A486" s="274"/>
      <c r="E486" s="328"/>
    </row>
    <row r="487" spans="1:5" s="268" customFormat="1" ht="12">
      <c r="A487" s="274"/>
      <c r="E487" s="328"/>
    </row>
    <row r="488" spans="1:5" s="268" customFormat="1" ht="12">
      <c r="A488" s="274"/>
      <c r="E488" s="328"/>
    </row>
    <row r="489" spans="1:5" s="268" customFormat="1" ht="12">
      <c r="A489" s="274"/>
      <c r="E489" s="328"/>
    </row>
    <row r="490" spans="1:5" s="268" customFormat="1" ht="12">
      <c r="A490" s="274"/>
      <c r="E490" s="328"/>
    </row>
    <row r="491" spans="5:25" s="268" customFormat="1" ht="12">
      <c r="E491" s="328"/>
      <c r="Y491" s="274"/>
    </row>
    <row r="492" ht="12">
      <c r="Y492" s="276"/>
    </row>
    <row r="493" ht="12">
      <c r="Y493" s="276"/>
    </row>
    <row r="494" ht="12">
      <c r="Y494" s="276"/>
    </row>
    <row r="495" ht="12">
      <c r="Y495" s="276"/>
    </row>
    <row r="496" ht="12">
      <c r="Y496" s="276"/>
    </row>
    <row r="497" ht="12">
      <c r="Y497" s="276"/>
    </row>
    <row r="498" ht="12">
      <c r="Y498" s="276"/>
    </row>
    <row r="499" ht="12">
      <c r="Y499" s="276"/>
    </row>
    <row r="500" ht="12">
      <c r="Y500" s="276"/>
    </row>
    <row r="501" spans="1:25" ht="12">
      <c r="A501" s="275"/>
      <c r="C501" s="275"/>
      <c r="D501" s="275"/>
      <c r="E501" s="330"/>
      <c r="F501" s="275"/>
      <c r="H501" s="275"/>
      <c r="L501" s="275"/>
      <c r="M501" s="275"/>
      <c r="O501" s="275"/>
      <c r="P501" s="275"/>
      <c r="R501" s="275"/>
      <c r="S501" s="275"/>
      <c r="V501" s="275"/>
      <c r="W501" s="275"/>
      <c r="Y501" s="276"/>
    </row>
    <row r="502" spans="1:25" ht="12">
      <c r="A502" s="275"/>
      <c r="C502" s="275"/>
      <c r="D502" s="275"/>
      <c r="E502" s="330"/>
      <c r="F502" s="275"/>
      <c r="H502" s="275"/>
      <c r="L502" s="275"/>
      <c r="M502" s="275"/>
      <c r="O502" s="275"/>
      <c r="P502" s="275"/>
      <c r="R502" s="275"/>
      <c r="S502" s="275"/>
      <c r="V502" s="275"/>
      <c r="W502" s="275"/>
      <c r="Y502" s="276"/>
    </row>
    <row r="503" spans="1:25" ht="12">
      <c r="A503" s="275"/>
      <c r="C503" s="275"/>
      <c r="D503" s="275"/>
      <c r="E503" s="330"/>
      <c r="F503" s="275"/>
      <c r="H503" s="275"/>
      <c r="L503" s="275"/>
      <c r="M503" s="275"/>
      <c r="O503" s="275"/>
      <c r="P503" s="275"/>
      <c r="R503" s="275"/>
      <c r="S503" s="275"/>
      <c r="V503" s="275"/>
      <c r="W503" s="275"/>
      <c r="Y503" s="276"/>
    </row>
    <row r="504" spans="1:25" ht="12">
      <c r="A504" s="275"/>
      <c r="C504" s="275"/>
      <c r="D504" s="275"/>
      <c r="E504" s="330"/>
      <c r="F504" s="275"/>
      <c r="H504" s="275"/>
      <c r="L504" s="275"/>
      <c r="M504" s="275"/>
      <c r="O504" s="275"/>
      <c r="P504" s="275"/>
      <c r="R504" s="275"/>
      <c r="S504" s="275"/>
      <c r="V504" s="275"/>
      <c r="W504" s="275"/>
      <c r="Y504" s="276"/>
    </row>
    <row r="505" spans="1:25" ht="12">
      <c r="A505" s="275"/>
      <c r="C505" s="275"/>
      <c r="D505" s="275"/>
      <c r="E505" s="330"/>
      <c r="F505" s="275"/>
      <c r="H505" s="275"/>
      <c r="L505" s="275"/>
      <c r="M505" s="275"/>
      <c r="O505" s="275"/>
      <c r="P505" s="275"/>
      <c r="R505" s="275"/>
      <c r="S505" s="275"/>
      <c r="V505" s="275"/>
      <c r="W505" s="275"/>
      <c r="Y505" s="276"/>
    </row>
    <row r="506" spans="1:25" ht="12">
      <c r="A506" s="275"/>
      <c r="C506" s="275"/>
      <c r="D506" s="275"/>
      <c r="E506" s="330"/>
      <c r="F506" s="275"/>
      <c r="H506" s="275"/>
      <c r="L506" s="275"/>
      <c r="M506" s="275"/>
      <c r="O506" s="275"/>
      <c r="P506" s="275"/>
      <c r="R506" s="275"/>
      <c r="S506" s="275"/>
      <c r="V506" s="275"/>
      <c r="W506" s="275"/>
      <c r="Y506" s="276"/>
    </row>
    <row r="507" spans="1:25" ht="12">
      <c r="A507" s="275"/>
      <c r="C507" s="275"/>
      <c r="D507" s="275"/>
      <c r="E507" s="330"/>
      <c r="F507" s="275"/>
      <c r="H507" s="275"/>
      <c r="L507" s="275"/>
      <c r="M507" s="275"/>
      <c r="O507" s="275"/>
      <c r="P507" s="275"/>
      <c r="R507" s="275"/>
      <c r="S507" s="275"/>
      <c r="V507" s="275"/>
      <c r="W507" s="275"/>
      <c r="Y507" s="276"/>
    </row>
    <row r="508" spans="1:25" ht="12">
      <c r="A508" s="275"/>
      <c r="C508" s="275"/>
      <c r="D508" s="275"/>
      <c r="E508" s="330"/>
      <c r="F508" s="275"/>
      <c r="H508" s="275"/>
      <c r="L508" s="275"/>
      <c r="M508" s="275"/>
      <c r="O508" s="275"/>
      <c r="P508" s="275"/>
      <c r="R508" s="275"/>
      <c r="S508" s="275"/>
      <c r="V508" s="275"/>
      <c r="W508" s="275"/>
      <c r="Y508" s="276"/>
    </row>
    <row r="509" spans="1:25" ht="12">
      <c r="A509" s="275"/>
      <c r="C509" s="275"/>
      <c r="D509" s="275"/>
      <c r="E509" s="330"/>
      <c r="F509" s="275"/>
      <c r="H509" s="275"/>
      <c r="L509" s="275"/>
      <c r="M509" s="275"/>
      <c r="O509" s="275"/>
      <c r="P509" s="275"/>
      <c r="R509" s="275"/>
      <c r="S509" s="275"/>
      <c r="V509" s="275"/>
      <c r="W509" s="275"/>
      <c r="Y509" s="276"/>
    </row>
    <row r="510" spans="1:25" ht="12">
      <c r="A510" s="275"/>
      <c r="C510" s="275"/>
      <c r="D510" s="275"/>
      <c r="E510" s="330"/>
      <c r="F510" s="275"/>
      <c r="H510" s="275"/>
      <c r="L510" s="275"/>
      <c r="M510" s="275"/>
      <c r="O510" s="275"/>
      <c r="P510" s="275"/>
      <c r="R510" s="275"/>
      <c r="S510" s="275"/>
      <c r="V510" s="275"/>
      <c r="W510" s="275"/>
      <c r="Y510" s="276"/>
    </row>
    <row r="511" spans="1:25" ht="12">
      <c r="A511" s="275"/>
      <c r="C511" s="275"/>
      <c r="D511" s="275"/>
      <c r="E511" s="330"/>
      <c r="F511" s="275"/>
      <c r="H511" s="275"/>
      <c r="L511" s="275"/>
      <c r="M511" s="275"/>
      <c r="O511" s="275"/>
      <c r="P511" s="275"/>
      <c r="R511" s="275"/>
      <c r="S511" s="275"/>
      <c r="V511" s="275"/>
      <c r="W511" s="275"/>
      <c r="Y511" s="276"/>
    </row>
    <row r="512" spans="1:25" ht="12">
      <c r="A512" s="275"/>
      <c r="C512" s="275"/>
      <c r="D512" s="275"/>
      <c r="E512" s="330"/>
      <c r="F512" s="275"/>
      <c r="H512" s="275"/>
      <c r="L512" s="275"/>
      <c r="M512" s="275"/>
      <c r="O512" s="275"/>
      <c r="P512" s="275"/>
      <c r="R512" s="275"/>
      <c r="S512" s="275"/>
      <c r="V512" s="275"/>
      <c r="W512" s="275"/>
      <c r="Y512" s="276"/>
    </row>
    <row r="513" spans="1:25" ht="12">
      <c r="A513" s="275"/>
      <c r="C513" s="275"/>
      <c r="D513" s="275"/>
      <c r="E513" s="330"/>
      <c r="F513" s="275"/>
      <c r="H513" s="275"/>
      <c r="L513" s="275"/>
      <c r="M513" s="275"/>
      <c r="O513" s="275"/>
      <c r="P513" s="275"/>
      <c r="R513" s="275"/>
      <c r="S513" s="275"/>
      <c r="V513" s="275"/>
      <c r="W513" s="275"/>
      <c r="Y513" s="276"/>
    </row>
    <row r="514" spans="1:25" ht="12">
      <c r="A514" s="275"/>
      <c r="C514" s="275"/>
      <c r="D514" s="275"/>
      <c r="E514" s="330"/>
      <c r="F514" s="275"/>
      <c r="H514" s="275"/>
      <c r="L514" s="275"/>
      <c r="M514" s="275"/>
      <c r="O514" s="275"/>
      <c r="P514" s="275"/>
      <c r="R514" s="275"/>
      <c r="S514" s="275"/>
      <c r="V514" s="275"/>
      <c r="W514" s="275"/>
      <c r="Y514" s="276"/>
    </row>
    <row r="515" spans="1:25" ht="12">
      <c r="A515" s="275"/>
      <c r="C515" s="275"/>
      <c r="D515" s="275"/>
      <c r="E515" s="330"/>
      <c r="F515" s="275"/>
      <c r="H515" s="275"/>
      <c r="L515" s="275"/>
      <c r="M515" s="275"/>
      <c r="O515" s="275"/>
      <c r="P515" s="275"/>
      <c r="R515" s="275"/>
      <c r="S515" s="275"/>
      <c r="V515" s="275"/>
      <c r="W515" s="275"/>
      <c r="Y515" s="276"/>
    </row>
    <row r="516" spans="1:25" ht="12">
      <c r="A516" s="275"/>
      <c r="C516" s="275"/>
      <c r="D516" s="275"/>
      <c r="E516" s="330"/>
      <c r="F516" s="275"/>
      <c r="H516" s="275"/>
      <c r="L516" s="275"/>
      <c r="M516" s="275"/>
      <c r="O516" s="275"/>
      <c r="P516" s="275"/>
      <c r="R516" s="275"/>
      <c r="S516" s="275"/>
      <c r="V516" s="275"/>
      <c r="W516" s="275"/>
      <c r="Y516" s="276"/>
    </row>
    <row r="517" spans="1:25" ht="12">
      <c r="A517" s="275"/>
      <c r="C517" s="275"/>
      <c r="D517" s="275"/>
      <c r="E517" s="330"/>
      <c r="F517" s="275"/>
      <c r="H517" s="275"/>
      <c r="L517" s="275"/>
      <c r="M517" s="275"/>
      <c r="O517" s="275"/>
      <c r="P517" s="275"/>
      <c r="R517" s="275"/>
      <c r="S517" s="275"/>
      <c r="V517" s="275"/>
      <c r="W517" s="275"/>
      <c r="Y517" s="276"/>
    </row>
    <row r="518" spans="1:25" ht="12">
      <c r="A518" s="275"/>
      <c r="C518" s="275"/>
      <c r="D518" s="275"/>
      <c r="E518" s="330"/>
      <c r="F518" s="275"/>
      <c r="H518" s="275"/>
      <c r="L518" s="275"/>
      <c r="M518" s="275"/>
      <c r="O518" s="275"/>
      <c r="P518" s="275"/>
      <c r="R518" s="275"/>
      <c r="S518" s="275"/>
      <c r="V518" s="275"/>
      <c r="W518" s="275"/>
      <c r="Y518" s="276"/>
    </row>
    <row r="519" spans="1:25" ht="12">
      <c r="A519" s="275"/>
      <c r="C519" s="275"/>
      <c r="D519" s="275"/>
      <c r="E519" s="330"/>
      <c r="F519" s="275"/>
      <c r="H519" s="275"/>
      <c r="L519" s="275"/>
      <c r="M519" s="275"/>
      <c r="O519" s="275"/>
      <c r="P519" s="275"/>
      <c r="R519" s="275"/>
      <c r="S519" s="275"/>
      <c r="V519" s="275"/>
      <c r="W519" s="275"/>
      <c r="Y519" s="276"/>
    </row>
    <row r="520" spans="1:25" ht="12">
      <c r="A520" s="275"/>
      <c r="C520" s="275"/>
      <c r="D520" s="275"/>
      <c r="E520" s="330"/>
      <c r="F520" s="275"/>
      <c r="H520" s="275"/>
      <c r="L520" s="275"/>
      <c r="M520" s="275"/>
      <c r="O520" s="275"/>
      <c r="P520" s="275"/>
      <c r="R520" s="275"/>
      <c r="S520" s="275"/>
      <c r="V520" s="275"/>
      <c r="W520" s="275"/>
      <c r="Y520" s="276"/>
    </row>
    <row r="521" spans="1:25" ht="12">
      <c r="A521" s="275"/>
      <c r="C521" s="275"/>
      <c r="D521" s="275"/>
      <c r="E521" s="330"/>
      <c r="F521" s="275"/>
      <c r="H521" s="275"/>
      <c r="L521" s="275"/>
      <c r="M521" s="275"/>
      <c r="O521" s="275"/>
      <c r="P521" s="275"/>
      <c r="R521" s="275"/>
      <c r="S521" s="275"/>
      <c r="V521" s="275"/>
      <c r="W521" s="275"/>
      <c r="Y521" s="276"/>
    </row>
    <row r="522" spans="1:25" ht="12">
      <c r="A522" s="275"/>
      <c r="C522" s="275"/>
      <c r="D522" s="275"/>
      <c r="E522" s="330"/>
      <c r="F522" s="275"/>
      <c r="H522" s="275"/>
      <c r="L522" s="275"/>
      <c r="M522" s="275"/>
      <c r="O522" s="275"/>
      <c r="P522" s="275"/>
      <c r="R522" s="275"/>
      <c r="S522" s="275"/>
      <c r="V522" s="275"/>
      <c r="W522" s="275"/>
      <c r="Y522" s="276"/>
    </row>
    <row r="523" spans="1:25" ht="12">
      <c r="A523" s="275"/>
      <c r="C523" s="275"/>
      <c r="D523" s="275"/>
      <c r="E523" s="330"/>
      <c r="F523" s="275"/>
      <c r="H523" s="275"/>
      <c r="L523" s="275"/>
      <c r="M523" s="275"/>
      <c r="O523" s="275"/>
      <c r="P523" s="275"/>
      <c r="R523" s="275"/>
      <c r="S523" s="275"/>
      <c r="V523" s="275"/>
      <c r="W523" s="275"/>
      <c r="Y523" s="276"/>
    </row>
    <row r="524" spans="1:25" ht="12">
      <c r="A524" s="275"/>
      <c r="C524" s="275"/>
      <c r="D524" s="275"/>
      <c r="E524" s="330"/>
      <c r="F524" s="275"/>
      <c r="H524" s="275"/>
      <c r="L524" s="275"/>
      <c r="M524" s="275"/>
      <c r="O524" s="275"/>
      <c r="P524" s="275"/>
      <c r="R524" s="275"/>
      <c r="S524" s="275"/>
      <c r="V524" s="275"/>
      <c r="W524" s="275"/>
      <c r="Y524" s="276"/>
    </row>
  </sheetData>
  <sheetProtection/>
  <protectedRanges>
    <protectedRange password="D8A5" sqref="A1:A21 I22:K490 A492:B65524 H492:H65524 U492:U65524 Q492:Q65524 N492:N65524 K492:K65524 B1 N1 H1 K1 U1:U21 Q1:Q21 B169:H490" name="範囲1"/>
    <protectedRange password="D8A5" sqref="G2:L21" name="範囲1_1"/>
    <protectedRange password="D8A5" sqref="N2:N21" name="範囲1_2"/>
  </protectedRanges>
  <conditionalFormatting sqref="J2:J21 M2:M21">
    <cfRule type="expression" priority="1" dxfId="2" stopIfTrue="1">
      <formula>I2=""</formula>
    </cfRule>
    <cfRule type="expression" priority="2" dxfId="0" stopIfTrue="1">
      <formula>AND(J2="",OR($L2="１００Ｍ",$L2="２００Ｍ",$L2="１００ＭＨ",$L2="１１０ＭＨ",$L2="走幅跳"))</formula>
    </cfRule>
  </conditionalFormatting>
  <dataValidations count="1">
    <dataValidation type="list" allowBlank="1" showInputMessage="1" showErrorMessage="1" sqref="T2:T21 X2:Y21 V2:V21 R2:R21 A22:A490">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佐藤 光司</cp:lastModifiedBy>
  <cp:lastPrinted>2017-05-18T22:54:44Z</cp:lastPrinted>
  <dcterms:created xsi:type="dcterms:W3CDTF">2006-10-26T13:36:54Z</dcterms:created>
  <dcterms:modified xsi:type="dcterms:W3CDTF">2017-06-20T09:52:14Z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